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60" windowWidth="15480" windowHeight="5580"/>
  </bookViews>
  <sheets>
    <sheet name="GP Comparitive Tariffs" sheetId="1" r:id="rId1"/>
  </sheets>
  <externalReferences>
    <externalReference r:id="rId2"/>
  </externalReferences>
  <definedNames>
    <definedName name="PredDLR">[1]Parameters!$C$45</definedName>
    <definedName name="PredOHR">[1]Parameters!$C$38</definedName>
    <definedName name="_xlnm.Print_Area" localSheetId="0">'GP Comparitive Tariffs'!$A$1:$O$131</definedName>
    <definedName name="_xlnm.Print_Titles" localSheetId="0">'GP Comparitive Tariffs'!$A:$C,'GP Comparitive Tariffs'!$1:$6</definedName>
    <definedName name="VAT">[1]Parameters!$C$20</definedName>
  </definedNames>
  <calcPr calcId="144525"/>
</workbook>
</file>

<file path=xl/calcChain.xml><?xml version="1.0" encoding="utf-8"?>
<calcChain xmlns="http://schemas.openxmlformats.org/spreadsheetml/2006/main">
  <c r="E86" i="1" l="1"/>
  <c r="D86" i="1" s="1"/>
  <c r="E84" i="1"/>
  <c r="D84" i="1" s="1"/>
  <c r="M31" i="1" l="1"/>
  <c r="M30" i="1"/>
  <c r="M29" i="1"/>
  <c r="M28" i="1"/>
  <c r="M27" i="1"/>
  <c r="M26" i="1"/>
  <c r="M25" i="1"/>
  <c r="M20" i="1"/>
  <c r="M19" i="1"/>
  <c r="M18" i="1"/>
  <c r="M17" i="1"/>
  <c r="M16" i="1"/>
  <c r="M14" i="1"/>
  <c r="M13" i="1"/>
  <c r="M12" i="1"/>
  <c r="M11" i="1"/>
  <c r="M10" i="1"/>
  <c r="K11" i="1"/>
  <c r="K12" i="1"/>
  <c r="K13" i="1"/>
  <c r="K14" i="1"/>
  <c r="K16" i="1"/>
  <c r="K17" i="1"/>
  <c r="K18" i="1"/>
  <c r="K19" i="1"/>
  <c r="K20" i="1"/>
  <c r="K25" i="1"/>
  <c r="K26" i="1"/>
  <c r="K27" i="1"/>
  <c r="K28" i="1"/>
  <c r="K29" i="1"/>
  <c r="K30" i="1"/>
  <c r="K31" i="1"/>
  <c r="K10"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7" i="1"/>
  <c r="K88" i="1"/>
  <c r="K89" i="1"/>
  <c r="K90" i="1"/>
  <c r="K91" i="1"/>
  <c r="K92" i="1"/>
  <c r="K93" i="1"/>
  <c r="K94" i="1"/>
  <c r="K95" i="1"/>
  <c r="K96" i="1"/>
  <c r="K97" i="1"/>
  <c r="K98" i="1"/>
  <c r="K99" i="1"/>
  <c r="K100" i="1"/>
  <c r="K101" i="1"/>
  <c r="K102" i="1"/>
  <c r="K104" i="1"/>
  <c r="K105" i="1"/>
  <c r="K106" i="1"/>
  <c r="K107" i="1"/>
  <c r="K35" i="1"/>
  <c r="M103" i="1"/>
  <c r="K103" i="1" s="1"/>
  <c r="M85" i="1"/>
  <c r="K85" i="1" s="1"/>
  <c r="M83" i="1"/>
  <c r="K83" i="1" s="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5" i="1"/>
  <c r="L87" i="1"/>
  <c r="L88" i="1"/>
  <c r="L89" i="1"/>
  <c r="L90" i="1"/>
  <c r="L91" i="1"/>
  <c r="L92" i="1"/>
  <c r="L93" i="1"/>
  <c r="L94" i="1"/>
  <c r="L95" i="1"/>
  <c r="L96" i="1"/>
  <c r="L97" i="1"/>
  <c r="L98" i="1"/>
  <c r="L99" i="1"/>
  <c r="L100" i="1"/>
  <c r="L101" i="1"/>
  <c r="L102" i="1"/>
  <c r="L103" i="1"/>
  <c r="L104" i="1"/>
  <c r="L105" i="1"/>
  <c r="L106" i="1"/>
  <c r="L107" i="1"/>
  <c r="L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5" i="1"/>
  <c r="H87" i="1"/>
  <c r="H88" i="1"/>
  <c r="H89" i="1"/>
  <c r="H90" i="1"/>
  <c r="H91" i="1"/>
  <c r="H92" i="1"/>
  <c r="H93" i="1"/>
  <c r="H94" i="1"/>
  <c r="H95" i="1"/>
  <c r="H96" i="1"/>
  <c r="H97" i="1"/>
  <c r="H98" i="1"/>
  <c r="H99" i="1"/>
  <c r="H100" i="1"/>
  <c r="H101" i="1"/>
  <c r="H102" i="1"/>
  <c r="H103" i="1"/>
  <c r="H104" i="1"/>
  <c r="H105" i="1"/>
  <c r="H106" i="1"/>
  <c r="H107" i="1"/>
  <c r="H35" i="1"/>
  <c r="O30" i="1" l="1"/>
  <c r="O29" i="1"/>
  <c r="O28" i="1"/>
  <c r="O27" i="1"/>
  <c r="O26" i="1"/>
  <c r="O25" i="1"/>
  <c r="O19" i="1"/>
  <c r="D105" i="1" l="1"/>
  <c r="D87" i="1"/>
  <c r="D82" i="1"/>
  <c r="D81" i="1"/>
  <c r="D80" i="1"/>
  <c r="D79" i="1"/>
  <c r="D78" i="1"/>
  <c r="D77" i="1"/>
  <c r="D76" i="1"/>
  <c r="D75"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E96" i="1"/>
  <c r="D96" i="1" s="1"/>
  <c r="N36" i="1" l="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5" i="1"/>
  <c r="N87" i="1"/>
  <c r="N88" i="1"/>
  <c r="N89" i="1"/>
  <c r="N90" i="1"/>
  <c r="N91" i="1"/>
  <c r="N92" i="1"/>
  <c r="N93" i="1"/>
  <c r="N94" i="1"/>
  <c r="N95" i="1"/>
  <c r="N96" i="1"/>
  <c r="N97" i="1"/>
  <c r="N98" i="1"/>
  <c r="N99" i="1"/>
  <c r="N100" i="1"/>
  <c r="N101" i="1"/>
  <c r="N102" i="1"/>
  <c r="N103" i="1"/>
  <c r="N104" i="1"/>
  <c r="N105" i="1"/>
  <c r="N106" i="1"/>
  <c r="N107" i="1"/>
  <c r="N35" i="1"/>
  <c r="N11" i="1"/>
  <c r="N12" i="1"/>
  <c r="N13" i="1"/>
  <c r="N14" i="1"/>
  <c r="N16" i="1"/>
  <c r="N17" i="1"/>
  <c r="N18" i="1"/>
  <c r="N19" i="1"/>
  <c r="N20" i="1"/>
  <c r="N21" i="1"/>
  <c r="N22" i="1"/>
  <c r="N23" i="1"/>
  <c r="N24" i="1"/>
  <c r="N25" i="1"/>
  <c r="N26" i="1"/>
  <c r="N27" i="1"/>
  <c r="N28" i="1"/>
  <c r="N29" i="1"/>
  <c r="N30" i="1"/>
  <c r="N31" i="1"/>
  <c r="N10" i="1"/>
  <c r="F103" i="1" l="1"/>
  <c r="E35" i="1"/>
  <c r="D35" i="1" s="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5" i="1"/>
  <c r="F87" i="1"/>
  <c r="F88" i="1"/>
  <c r="F89" i="1"/>
  <c r="F90" i="1"/>
  <c r="F91" i="1"/>
  <c r="F92" i="1"/>
  <c r="F93" i="1"/>
  <c r="F94" i="1"/>
  <c r="F95" i="1"/>
  <c r="F96" i="1"/>
  <c r="F97" i="1"/>
  <c r="F98" i="1"/>
  <c r="F99" i="1"/>
  <c r="F100" i="1"/>
  <c r="F101" i="1"/>
  <c r="F102" i="1"/>
  <c r="F104" i="1"/>
  <c r="F105" i="1"/>
  <c r="F106" i="1"/>
  <c r="F107" i="1"/>
  <c r="F35" i="1"/>
  <c r="I20" i="1"/>
  <c r="I25" i="1"/>
  <c r="I26" i="1"/>
  <c r="E107" i="1"/>
  <c r="D107" i="1" s="1"/>
  <c r="E106" i="1"/>
  <c r="D106" i="1" s="1"/>
  <c r="E92" i="1"/>
  <c r="D92" i="1" s="1"/>
  <c r="E93" i="1"/>
  <c r="D93" i="1" s="1"/>
  <c r="E94" i="1"/>
  <c r="D94" i="1" s="1"/>
  <c r="E95" i="1"/>
  <c r="D95" i="1" s="1"/>
  <c r="E97" i="1"/>
  <c r="D97" i="1" s="1"/>
  <c r="E98" i="1"/>
  <c r="D98" i="1" s="1"/>
  <c r="E99" i="1"/>
  <c r="D99" i="1" s="1"/>
  <c r="E100" i="1"/>
  <c r="D100" i="1" s="1"/>
  <c r="E101" i="1"/>
  <c r="D101" i="1" s="1"/>
  <c r="E102" i="1"/>
  <c r="D102" i="1" s="1"/>
  <c r="E103" i="1"/>
  <c r="D103" i="1" s="1"/>
  <c r="E104" i="1"/>
  <c r="D104" i="1" s="1"/>
  <c r="E89" i="1"/>
  <c r="D89" i="1" s="1"/>
  <c r="E90" i="1"/>
  <c r="D90" i="1" s="1"/>
  <c r="E91" i="1"/>
  <c r="D91" i="1" s="1"/>
  <c r="E88" i="1"/>
  <c r="D88" i="1" s="1"/>
  <c r="E73" i="1"/>
  <c r="D73" i="1" s="1"/>
  <c r="E74" i="1"/>
  <c r="D74" i="1" s="1"/>
  <c r="E72" i="1"/>
  <c r="D72" i="1" s="1"/>
  <c r="I11" i="1"/>
  <c r="I12" i="1"/>
  <c r="I13" i="1"/>
  <c r="I14" i="1"/>
  <c r="I16" i="1"/>
  <c r="I17" i="1"/>
  <c r="I18" i="1"/>
  <c r="I19" i="1"/>
  <c r="I27" i="1"/>
  <c r="I28" i="1"/>
  <c r="I29" i="1"/>
  <c r="I30" i="1"/>
  <c r="I31" i="1"/>
  <c r="I10" i="1"/>
  <c r="G10" i="1"/>
  <c r="J104" i="1"/>
  <c r="J103" i="1"/>
  <c r="J102" i="1"/>
  <c r="J101" i="1"/>
  <c r="J100" i="1"/>
  <c r="J99" i="1"/>
  <c r="J98" i="1"/>
  <c r="J97" i="1"/>
  <c r="J96" i="1"/>
  <c r="J95" i="1"/>
  <c r="J94" i="1"/>
  <c r="J93" i="1"/>
  <c r="D11" i="1"/>
  <c r="D12" i="1"/>
  <c r="D13" i="1"/>
  <c r="D14" i="1"/>
  <c r="D16" i="1"/>
  <c r="D17" i="1"/>
  <c r="D18" i="1"/>
  <c r="D19" i="1"/>
  <c r="D20" i="1"/>
  <c r="D21" i="1"/>
  <c r="D22" i="1"/>
  <c r="D23" i="1"/>
  <c r="D24" i="1"/>
  <c r="D25" i="1"/>
  <c r="D26" i="1"/>
  <c r="D27" i="1"/>
  <c r="D28" i="1"/>
  <c r="D29" i="1"/>
  <c r="D30" i="1"/>
  <c r="D31" i="1"/>
  <c r="D10"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5" i="1"/>
  <c r="J87" i="1"/>
  <c r="J88" i="1"/>
  <c r="J89" i="1"/>
  <c r="J90" i="1"/>
  <c r="J91" i="1"/>
  <c r="J92" i="1"/>
  <c r="J105" i="1"/>
  <c r="J106" i="1"/>
  <c r="J107" i="1"/>
  <c r="J35" i="1"/>
  <c r="G11" i="1"/>
  <c r="G12" i="1"/>
  <c r="G13" i="1"/>
  <c r="G14" i="1"/>
  <c r="G16" i="1"/>
  <c r="G17" i="1"/>
  <c r="G18" i="1"/>
  <c r="G19" i="1"/>
  <c r="G20" i="1"/>
  <c r="G25" i="1"/>
  <c r="G26" i="1"/>
  <c r="G27" i="1"/>
  <c r="G28" i="1"/>
  <c r="G29" i="1"/>
  <c r="G30" i="1"/>
  <c r="G31" i="1"/>
</calcChain>
</file>

<file path=xl/sharedStrings.xml><?xml version="1.0" encoding="utf-8"?>
<sst xmlns="http://schemas.openxmlformats.org/spreadsheetml/2006/main" count="229" uniqueCount="216">
  <si>
    <t>Code</t>
  </si>
  <si>
    <t>Terminology</t>
  </si>
  <si>
    <t>Average Duration Professional</t>
  </si>
  <si>
    <t>Consultations:</t>
  </si>
  <si>
    <t>Procedures:</t>
  </si>
  <si>
    <t>0109</t>
  </si>
  <si>
    <t>0129</t>
  </si>
  <si>
    <t>0130</t>
  </si>
  <si>
    <t>0132</t>
  </si>
  <si>
    <t>0133</t>
  </si>
  <si>
    <t>0145</t>
  </si>
  <si>
    <t>0146</t>
  </si>
  <si>
    <t>0147</t>
  </si>
  <si>
    <t>0199</t>
  </si>
  <si>
    <t>0190</t>
  </si>
  <si>
    <t>0191</t>
  </si>
  <si>
    <t>0192</t>
  </si>
  <si>
    <t>0151</t>
  </si>
  <si>
    <t>0173</t>
  </si>
  <si>
    <t>0174</t>
  </si>
  <si>
    <t>0152</t>
  </si>
  <si>
    <t>0149</t>
  </si>
  <si>
    <t>0107</t>
  </si>
  <si>
    <t>0175</t>
  </si>
  <si>
    <t>0113</t>
  </si>
  <si>
    <t>0148</t>
  </si>
  <si>
    <t>2615</t>
  </si>
  <si>
    <t>0202</t>
  </si>
  <si>
    <t>0307</t>
  </si>
  <si>
    <t>1136</t>
  </si>
  <si>
    <t>0206</t>
  </si>
  <si>
    <t>0300</t>
  </si>
  <si>
    <t>1461</t>
  </si>
  <si>
    <t>0255</t>
  </si>
  <si>
    <t>1186</t>
  </si>
  <si>
    <t>2614</t>
  </si>
  <si>
    <t>Newborn Attendance -Visit in Ward</t>
  </si>
  <si>
    <t>Hospital follow-up visit</t>
  </si>
  <si>
    <t>Drainage of subcutaneous abscess onychia, paronychia, pulp space or avulsion of nail</t>
  </si>
  <si>
    <t>Excision and repair by direct suture; excision nail fold or other minor procedures of similar magnitude</t>
  </si>
  <si>
    <t>Nebulisation (in rooms)</t>
  </si>
  <si>
    <t>Urine dipstick, per stick (irrespective of the number of tests on stick)</t>
  </si>
  <si>
    <t>Setting of sterile tray</t>
  </si>
  <si>
    <t>Removal of foreign body superficial to deep fascia (except hands)</t>
  </si>
  <si>
    <t>Stitching of soft-tissue injuries: Deep laceration involving limited muscle damage</t>
  </si>
  <si>
    <t>Stitching of soft-tissue injuries: Deep laceration involving extensive muscle damage</t>
  </si>
  <si>
    <t>Major debridement of wound, sloughectomy or secondary suture</t>
  </si>
  <si>
    <t>Each additional small procedure done at the same time</t>
  </si>
  <si>
    <t xml:space="preserve">Radical excision of nailbed                                 </t>
  </si>
  <si>
    <t>Excision: Small bursa or ganglion</t>
  </si>
  <si>
    <t>Removal of foreign bodies from nose: At rooms</t>
  </si>
  <si>
    <t xml:space="preserve">Tonsillectomy (dissection of the tonsils)                   </t>
  </si>
  <si>
    <t xml:space="preserve">Incision and drainage of peri-anal abscess                  </t>
  </si>
  <si>
    <t>Drainage of external thrombosed pile</t>
  </si>
  <si>
    <t>Percutaneous aspiration of bladder</t>
  </si>
  <si>
    <t>Bladder catheterisation: Male (not at operation)</t>
  </si>
  <si>
    <t xml:space="preserve">Circumcision: Surgical excision other than by clamp or dors </t>
  </si>
  <si>
    <t>Insertion of intra uterine contraceptive device (IUCD) (excluding after-care)</t>
  </si>
  <si>
    <t>Implantation hormone pellets (excluding after-care)</t>
  </si>
  <si>
    <t>Chest X-ray code 3601 included</t>
  </si>
  <si>
    <t>Haemoglobin estimation</t>
  </si>
  <si>
    <t>CHOL/HDL/LDL/TRIG</t>
  </si>
  <si>
    <t>Cholesterol Total</t>
  </si>
  <si>
    <t>Glucose strip-test with photometric reading</t>
  </si>
  <si>
    <t>Glucose tolerance test (4 specimens)</t>
  </si>
  <si>
    <t>Protein: Quantitative</t>
  </si>
  <si>
    <t xml:space="preserve">HCG: Latex agglutination: Qualitative (side room)           </t>
  </si>
  <si>
    <t>HCG: Monoclonal immunological: Quantitative</t>
  </si>
  <si>
    <t>Sputum, all body fluids and tumour aspirates: first unit</t>
  </si>
  <si>
    <t>Sputum, all body fluids and tumour aspirates: each additional unit</t>
  </si>
  <si>
    <t>Ultrasound soft tissue any region</t>
  </si>
  <si>
    <t>0205</t>
  </si>
  <si>
    <t>0207</t>
  </si>
  <si>
    <t>0208</t>
  </si>
  <si>
    <t>0210</t>
  </si>
  <si>
    <t>0222</t>
  </si>
  <si>
    <t>0227</t>
  </si>
  <si>
    <t>0241</t>
  </si>
  <si>
    <t>0242</t>
  </si>
  <si>
    <t>0243</t>
  </si>
  <si>
    <t>0245</t>
  </si>
  <si>
    <t>0246</t>
  </si>
  <si>
    <t>0259</t>
  </si>
  <si>
    <t>0261</t>
  </si>
  <si>
    <t>0301</t>
  </si>
  <si>
    <t>0302</t>
  </si>
  <si>
    <t>0303</t>
  </si>
  <si>
    <t>0304</t>
  </si>
  <si>
    <t>0308</t>
  </si>
  <si>
    <t>0310</t>
  </si>
  <si>
    <t>0316</t>
  </si>
  <si>
    <t>0661</t>
  </si>
  <si>
    <t>0853</t>
  </si>
  <si>
    <t>0857</t>
  </si>
  <si>
    <t>0887</t>
  </si>
  <si>
    <t>0922</t>
  </si>
  <si>
    <t>Prolonged first/follow-up consultation : for each 15-minute period only if service extends 10 minutes or more into the next 15-minute period following on the first 60 minutes</t>
  </si>
  <si>
    <t>Glucose: Quantitative</t>
  </si>
  <si>
    <t>Units</t>
  </si>
  <si>
    <t>R</t>
  </si>
  <si>
    <t>1232*</t>
  </si>
  <si>
    <t>1234*</t>
  </si>
  <si>
    <t>1235*</t>
  </si>
  <si>
    <t>3445*</t>
  </si>
  <si>
    <t>3615*</t>
  </si>
  <si>
    <t>3617*</t>
  </si>
  <si>
    <t>3618*</t>
  </si>
  <si>
    <t>3627*</t>
  </si>
  <si>
    <t>5100*</t>
  </si>
  <si>
    <t>5103*</t>
  </si>
  <si>
    <t>Disclaimer:</t>
  </si>
  <si>
    <t>GEMS RCF</t>
  </si>
  <si>
    <t>See the Notes below for All Tariffs</t>
  </si>
  <si>
    <t>HealthMan RCF</t>
  </si>
  <si>
    <t>DH
RCF</t>
  </si>
  <si>
    <t>0017*</t>
  </si>
  <si>
    <t>Note:</t>
  </si>
  <si>
    <t>4025*</t>
  </si>
  <si>
    <t>3762*</t>
  </si>
  <si>
    <t>4027*</t>
  </si>
  <si>
    <t>4050*</t>
  </si>
  <si>
    <t>4053*</t>
  </si>
  <si>
    <t>4057*</t>
  </si>
  <si>
    <t>4188*</t>
  </si>
  <si>
    <t>4213*</t>
  </si>
  <si>
    <t>4448*</t>
  </si>
  <si>
    <t>4451*</t>
  </si>
  <si>
    <t>4561*</t>
  </si>
  <si>
    <t>4563*</t>
  </si>
  <si>
    <t xml:space="preserve">The above schedule is based on information avaiable to HealthMan and HealthMan will NOT be held responsible for any losses incurred by practitioners resulting from the use of this schedule. </t>
  </si>
  <si>
    <t>DHGP 
RCF</t>
  </si>
  <si>
    <t>Profmed 
RCF</t>
  </si>
  <si>
    <t>COMPARATIVE TARIFFS: Scheme Rates</t>
  </si>
  <si>
    <t>Legend:</t>
  </si>
  <si>
    <t>DH = Discovery Health</t>
  </si>
  <si>
    <t>R = Rand</t>
  </si>
  <si>
    <t>RCF = Rand Conversion Factor (Rand Value per Unit)</t>
  </si>
  <si>
    <t>VAT = Value Added Tax</t>
  </si>
  <si>
    <t xml:space="preserve"> HealthMan Private Tariff 
(VAT Incl.)</t>
  </si>
  <si>
    <t xml:space="preserve">          Discovery Tariffs     (VAT incl.)</t>
  </si>
  <si>
    <t xml:space="preserve">            Discovery Tariffs     (VAT incl.) 
on DHGP Network</t>
  </si>
  <si>
    <t xml:space="preserve">                     GEMS Tariffs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</si>
  <si>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</si>
  <si>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</si>
  <si>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</si>
  <si>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</si>
  <si>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r>
      <t xml:space="preserve">Telephone consultation (all hours) </t>
    </r>
    <r>
      <rPr>
        <i/>
        <sz val="9.5"/>
        <color rgb="FFFF0000"/>
        <rFont val="Calibri"/>
        <family val="2"/>
        <scheme val="minor"/>
      </rPr>
      <t>(Refer to rules and interpretation)</t>
    </r>
  </si>
  <si>
    <t>Consulting Service, e.g. Repeat Script</t>
  </si>
  <si>
    <t>Writing of special motivations and treatment</t>
  </si>
  <si>
    <t>Consultation AWAY from doctor's home or rooms (non-emergency). Add to consultation</t>
  </si>
  <si>
    <t>Elective after-hours services on request of patient or family (non-emergency). Add 50% of consultation fee</t>
  </si>
  <si>
    <t>After-hours bona fide emergency consultation. Add 25% of consultation fee. (21:00 to 06:00)</t>
  </si>
  <si>
    <t>Unscheduled emergency consultation AWAY from doctor's home or rooms. Add to consultation</t>
  </si>
  <si>
    <t xml:space="preserve">Unscheduled emergency consultation at doctor's home or rooms. Add to consultation </t>
  </si>
  <si>
    <t>Newborn Attendance - emergency at all hours</t>
  </si>
  <si>
    <t>Pre-anaesthetic assessment of patient:  between 10 and 20 minutes</t>
  </si>
  <si>
    <t>Pre-anaesthetic assessment of patient:  between 20 and 35 minutes</t>
  </si>
  <si>
    <r>
      <t xml:space="preserve">First Hospital Consultation </t>
    </r>
    <r>
      <rPr>
        <i/>
        <sz val="9.5"/>
        <rFont val="Calibri"/>
        <family val="2"/>
        <scheme val="minor"/>
      </rPr>
      <t>(of a moderately above average duration and/or complexity)</t>
    </r>
  </si>
  <si>
    <r>
      <t xml:space="preserve">First Hospital Consultation </t>
    </r>
    <r>
      <rPr>
        <i/>
        <sz val="9.5"/>
        <rFont val="Calibri"/>
        <family val="2"/>
        <scheme val="minor"/>
      </rPr>
      <t>(of an average duration and/or complexity)</t>
    </r>
  </si>
  <si>
    <r>
      <t xml:space="preserve">First Hospital Consultation </t>
    </r>
    <r>
      <rPr>
        <i/>
        <sz val="9.5"/>
        <rFont val="Calibri"/>
        <family val="2"/>
        <scheme val="minor"/>
      </rPr>
      <t>(of long duration and/or high complexity)</t>
    </r>
  </si>
  <si>
    <r>
      <t xml:space="preserve">Consultation of new or established patient </t>
    </r>
    <r>
      <rPr>
        <i/>
        <sz val="9.5"/>
        <rFont val="Calibri"/>
        <family val="2"/>
        <scheme val="minor"/>
      </rPr>
      <t>(of an average duration and/or complexity)</t>
    </r>
  </si>
  <si>
    <r>
      <t xml:space="preserve">Consultation of new or established patient  </t>
    </r>
    <r>
      <rPr>
        <i/>
        <sz val="9.5"/>
        <rFont val="Calibri"/>
        <family val="2"/>
        <scheme val="minor"/>
      </rPr>
      <t>(of a moderately above average duration and/or complexity)</t>
    </r>
  </si>
  <si>
    <r>
      <t xml:space="preserve">Consultation of new or established patient  </t>
    </r>
    <r>
      <rPr>
        <i/>
        <sz val="9.5"/>
        <rFont val="Calibri"/>
        <family val="2"/>
        <scheme val="minor"/>
      </rPr>
      <t>(of long duration and/or high complexity)</t>
    </r>
  </si>
  <si>
    <t>Completion of Chronic Medication Forms on behalf of a 3rd party funder</t>
  </si>
  <si>
    <r>
      <t>Subsequent Injections as part of a planned series of injections for the same condition, administered by practitioners</t>
    </r>
    <r>
      <rPr>
        <b/>
        <i/>
        <sz val="9.5"/>
        <rFont val="Calibri"/>
        <family val="2"/>
        <scheme val="minor"/>
      </rPr>
      <t>:</t>
    </r>
    <r>
      <rPr>
        <i/>
        <sz val="9.5"/>
        <rFont val="Calibri"/>
        <family val="2"/>
        <scheme val="minor"/>
      </rPr>
      <t>(not chargeable together with a consultation item)</t>
    </r>
  </si>
  <si>
    <t>0131</t>
  </si>
  <si>
    <t>Intravenous treatment/infusion: cut down or push in for patients under 3 yrs</t>
  </si>
  <si>
    <r>
      <t xml:space="preserve">Intravenous treatment/infusion: chargeable once per 24 hours </t>
    </r>
    <r>
      <rPr>
        <i/>
        <sz val="9.5"/>
        <rFont val="Calibri"/>
        <family val="2"/>
        <scheme val="minor"/>
      </rPr>
      <t>(by medical doctor personally)</t>
    </r>
  </si>
  <si>
    <r>
      <t xml:space="preserve">Intravenous treatment/infusion: cut down for patients over 3 yrs </t>
    </r>
    <r>
      <rPr>
        <i/>
        <sz val="9.5"/>
        <rFont val="Calibri"/>
        <family val="2"/>
        <scheme val="minor"/>
      </rPr>
      <t>(by medical doctor personally)</t>
    </r>
  </si>
  <si>
    <r>
      <t xml:space="preserve">Venesection: Therapeutic venesection 
</t>
    </r>
    <r>
      <rPr>
        <i/>
        <sz val="9.5"/>
        <rFont val="Calibri"/>
        <family val="2"/>
        <scheme val="minor"/>
      </rPr>
      <t>(Not to be used when blood is drawn for the purpose of laboratory investigations)</t>
    </r>
  </si>
  <si>
    <t>Collection of blood specimen(s) by the medical doctor for pathology per venesection</t>
  </si>
  <si>
    <r>
      <t xml:space="preserve">Special treatment of severe acne cases, </t>
    </r>
    <r>
      <rPr>
        <sz val="9.5"/>
        <rFont val="Calibri"/>
        <family val="2"/>
        <scheme val="minor"/>
      </rPr>
      <t>including draining of cysts, expressing of cleaning of Comedones and/or steaming, abrasive cleaning of skin and UVR per session</t>
    </r>
  </si>
  <si>
    <r>
      <t xml:space="preserve">Intralesional injection into areas of pathology </t>
    </r>
    <r>
      <rPr>
        <sz val="9.5"/>
        <rFont val="Calibri"/>
        <family val="2"/>
        <scheme val="minor"/>
      </rPr>
      <t>e.g. Keloid: Single</t>
    </r>
  </si>
  <si>
    <t>Subsequent benign lesion (each)</t>
  </si>
  <si>
    <r>
      <t xml:space="preserve">Treatment of benign lesion/chemo-cryotherapy: </t>
    </r>
    <r>
      <rPr>
        <sz val="9.5"/>
        <rFont val="Calibri"/>
        <family val="2"/>
        <scheme val="minor"/>
      </rPr>
      <t>first lesion</t>
    </r>
  </si>
  <si>
    <r>
      <t xml:space="preserve">Treatment of benign lesion/chemo-cryotherapy: </t>
    </r>
    <r>
      <rPr>
        <sz val="9.5"/>
        <rFont val="Calibri"/>
        <family val="2"/>
        <scheme val="minor"/>
      </rPr>
      <t>Maximum for multiple additional lesions</t>
    </r>
  </si>
  <si>
    <r>
      <t>Removal of benign lesion by curretting under local or general anaesthesia followed by diathermy and curretting or electrocautery:</t>
    </r>
    <r>
      <rPr>
        <sz val="9.5"/>
        <rFont val="Calibri"/>
        <family val="2"/>
        <scheme val="minor"/>
      </rPr>
      <t xml:space="preserve"> First lesion</t>
    </r>
  </si>
  <si>
    <r>
      <t xml:space="preserve">Removal of benign lesion by curretting under local or general anaesthesia followed by diathermy and curretting or electrocautery: </t>
    </r>
    <r>
      <rPr>
        <sz val="9.5"/>
        <rFont val="Calibri"/>
        <family val="2"/>
        <scheme val="minor"/>
      </rPr>
      <t>Subsequent lesions (each)</t>
    </r>
  </si>
  <si>
    <t xml:space="preserve">Stitching of soft-tissue injuries: Stitching of wound: including normal aftercare </t>
  </si>
  <si>
    <t>Stitching of soft tissue injuries: Additional wounds stitched at same session</t>
  </si>
  <si>
    <r>
      <t xml:space="preserve">Aspiration of joint or intra-articular injection. </t>
    </r>
    <r>
      <rPr>
        <i/>
        <sz val="9.5"/>
        <rFont val="Calibri"/>
        <family val="2"/>
        <scheme val="minor"/>
      </rPr>
      <t>(Excludes aftercare)</t>
    </r>
  </si>
  <si>
    <r>
      <t>Long leg cast (Femur to toes, humerus)</t>
    </r>
    <r>
      <rPr>
        <i/>
        <sz val="9.5"/>
        <rFont val="Calibri"/>
        <family val="2"/>
        <scheme val="minor"/>
      </rPr>
      <t xml:space="preserve"> (excluding after-care) (modifier 0005 not applicable)</t>
    </r>
  </si>
  <si>
    <r>
      <t xml:space="preserve">Bursae and ganglia: Aspiration or injection </t>
    </r>
    <r>
      <rPr>
        <i/>
        <sz val="9.5"/>
        <rFont val="Calibri"/>
        <family val="2"/>
        <scheme val="minor"/>
      </rPr>
      <t>(no after-care) (modifier 0005 not applicable)</t>
    </r>
  </si>
  <si>
    <t>Removal of foreign body: requiring incision: under local anaesthetic</t>
  </si>
  <si>
    <r>
      <t xml:space="preserve">Fine needle aspiration for soft tissue </t>
    </r>
    <r>
      <rPr>
        <i/>
        <sz val="9.5"/>
        <rFont val="Calibri"/>
        <family val="2"/>
        <scheme val="minor"/>
      </rPr>
      <t>(all areas)</t>
    </r>
  </si>
  <si>
    <r>
      <t xml:space="preserve">Removal of foreign body deep to deep fascia </t>
    </r>
    <r>
      <rPr>
        <i/>
        <sz val="9.5"/>
        <rFont val="Calibri"/>
        <family val="2"/>
        <scheme val="minor"/>
      </rPr>
      <t>(except hands)</t>
    </r>
  </si>
  <si>
    <r>
      <t>Flow volume test:</t>
    </r>
    <r>
      <rPr>
        <sz val="9.5"/>
        <rFont val="Calibri"/>
        <family val="2"/>
        <scheme val="minor"/>
      </rPr>
      <t xml:space="preserve"> Inspiration/expiration</t>
    </r>
  </si>
  <si>
    <r>
      <t xml:space="preserve">Flow volume test: </t>
    </r>
    <r>
      <rPr>
        <sz val="9.5"/>
        <rFont val="Calibri"/>
        <family val="2"/>
        <scheme val="minor"/>
      </rPr>
      <t>Inspiration/Experation/pre- and post bronchodilator (to be charged for only with first consultation - thereafter item 1186 applies)</t>
    </r>
  </si>
  <si>
    <t>Peak Expiratory Flow only</t>
  </si>
  <si>
    <r>
      <t xml:space="preserve">Electrocardiogram: Without effort </t>
    </r>
    <r>
      <rPr>
        <i/>
        <sz val="9.5"/>
        <rFont val="Calibri"/>
        <family val="2"/>
        <scheme val="minor"/>
      </rPr>
      <t>(interpretation included)</t>
    </r>
  </si>
  <si>
    <r>
      <t xml:space="preserve">Effort electrocardiogram with the aid of a special bicycle ergometer, monitoring apparatus and availability of associated apparatus </t>
    </r>
    <r>
      <rPr>
        <i/>
        <sz val="9.5"/>
        <rFont val="Calibri"/>
        <family val="2"/>
        <scheme val="minor"/>
      </rPr>
      <t>(interpretation included)</t>
    </r>
  </si>
  <si>
    <r>
      <t xml:space="preserve">Multi-stage treadmill test </t>
    </r>
    <r>
      <rPr>
        <i/>
        <sz val="9.5"/>
        <rFont val="Calibri"/>
        <family val="2"/>
        <scheme val="minor"/>
      </rPr>
      <t>(interpretation included)</t>
    </r>
  </si>
  <si>
    <r>
      <t xml:space="preserve">All dental procedures </t>
    </r>
    <r>
      <rPr>
        <i/>
        <sz val="9.5"/>
        <rFont val="Calibri"/>
        <family val="2"/>
        <scheme val="minor"/>
      </rPr>
      <t>(Anasthesia Administered equals 4 units)</t>
    </r>
  </si>
  <si>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(6 weeks visit)</t>
    </r>
  </si>
  <si>
    <r>
      <t xml:space="preserve">Global obstetric care: </t>
    </r>
    <r>
      <rPr>
        <i/>
        <sz val="9.5"/>
        <rFont val="Calibri"/>
        <family val="2"/>
        <scheme val="minor"/>
      </rPr>
      <t>All inclusive fee for caesarean section and obstetric care from the commencement of labour until after the post-partum visit (6 weeks visit). See modifier 0011 for emergency caesarean section (all hours)</t>
    </r>
  </si>
  <si>
    <t>External ear canal: Removal of foreign body at rooms with use of microscope</t>
  </si>
  <si>
    <t>Routine obstetric ultrasound at 10- 20 weeks gestational age preferable at 10 to 14 weeks gestational age to include nuchal translucency assessment</t>
  </si>
  <si>
    <t>Routine obstetric ultrasound at 20 to 24 weeks to include detailed anatomical assessment</t>
  </si>
  <si>
    <r>
      <t xml:space="preserve">Pelvic organs ultrasound transabdominal probe </t>
    </r>
    <r>
      <rPr>
        <i/>
        <sz val="9.5"/>
        <rFont val="Calibri"/>
        <family val="2"/>
        <scheme val="minor"/>
      </rPr>
      <t>(this is a gynaecological ultrasound examination and may not be used in pregnancy)</t>
    </r>
  </si>
  <si>
    <r>
      <t xml:space="preserve">Ultrasound examination includes whole abdomen and pelvic organs, where pelvic organs are clinically indicated </t>
    </r>
    <r>
      <rPr>
        <i/>
        <sz val="9.5"/>
        <rFont val="Calibri"/>
        <family val="2"/>
        <scheme val="minor"/>
      </rPr>
      <t>(including liver, gall bladder, spleen, pancreas, abdominal vascular anatomy, para-aortic area, renal tract, pelvic organs)</t>
    </r>
  </si>
  <si>
    <r>
      <t xml:space="preserve">Travelling: Normal hours: General practitioner: 18,00 clinical procedure units per hour or part thereof </t>
    </r>
    <r>
      <rPr>
        <i/>
        <sz val="9.5"/>
        <color rgb="FFFF0000"/>
        <rFont val="Calibri"/>
        <family val="2"/>
        <scheme val="minor"/>
      </rPr>
      <t>(Refer to Rule P of SAMA eMDCM)</t>
    </r>
  </si>
  <si>
    <r>
      <t xml:space="preserve">Pelvic organs ultrasound: </t>
    </r>
    <r>
      <rPr>
        <i/>
        <sz val="9.5"/>
        <rFont val="Calibri"/>
        <family val="2"/>
        <scheme val="minor"/>
      </rPr>
      <t>Transvaginal or trans rectal probe</t>
    </r>
  </si>
  <si>
    <t>4. Increases from 2014 are as follow:</t>
  </si>
  <si>
    <t xml:space="preserve">   b. Discovery Health = 2014 Tariff +6% (Consultations) and 2014 Tariff +5.9% (Procedures)</t>
  </si>
  <si>
    <t xml:space="preserve">   c. Profmed = 2014 Tariff +6.5%</t>
  </si>
  <si>
    <t>DPA = Direct Payment Arrangement</t>
  </si>
  <si>
    <t>Prem = Premier</t>
  </si>
  <si>
    <t xml:space="preserve">   d. HealthMan = 2014 Private Tariff +7%</t>
  </si>
  <si>
    <t>HEALTHMAN GENERAL PRACTITIONERS COSTING GUIDE 2015</t>
  </si>
  <si>
    <t xml:space="preserve">                     GEMS Contracted  Tariffs               (VAT Incl.)</t>
  </si>
  <si>
    <t>GEMS Contracted RCF</t>
  </si>
  <si>
    <t xml:space="preserve">   a. GEMS = 2014 Scheme Tariff +3.8% and GEMS Contracted Tariff +6%</t>
  </si>
  <si>
    <t>6. The Healthman tariff for codes that relate to equipment have been retained at GEMS rate*</t>
  </si>
  <si>
    <t>7. All Tariffs are inlcusive of VAT</t>
  </si>
  <si>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(4 weeks visit) (includes malpractice insurance)</t>
    </r>
  </si>
  <si>
    <r>
      <t xml:space="preserve">Global obstetric care: </t>
    </r>
    <r>
      <rPr>
        <i/>
        <sz val="9.5"/>
        <rFont val="Calibri"/>
        <family val="2"/>
        <scheme val="minor"/>
      </rPr>
      <t>All inclusive fee for caesarean section and obstetric care from the commencement of labour until after the post-partum visit (4 weeks visit). See modifier 0011 for emergency caesarean section (all hours) (includes malpractice insurance)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</si>
</sst>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3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9.5"/>
      <name val="Calibri"/>
      <family val="2"/>
      <scheme val="minor"/>
    </font>
    <font>
      <sz val="9.5"/>
      <name val="Calibri"/>
      <family val="2"/>
      <scheme val="minor"/>
    </font>
    <font>
      <b/>
      <sz val="9.5"/>
      <color indexed="8"/>
      <name val="Calibri"/>
      <family val="2"/>
      <scheme val="minor"/>
    </font>
    <font>
      <b/>
      <sz val="9.5"/>
      <color indexed="63"/>
      <name val="Calibri"/>
      <family val="2"/>
      <scheme val="minor"/>
    </font>
    <font>
      <b/>
      <sz val="9.5"/>
      <color indexed="10"/>
      <name val="Calibri"/>
      <family val="2"/>
      <scheme val="minor"/>
    </font>
    <font>
      <b/>
      <u/>
      <sz val="9.5"/>
      <color indexed="8"/>
      <name val="Calibri"/>
      <family val="2"/>
      <scheme val="minor"/>
    </font>
    <font>
      <b/>
      <u/>
      <sz val="9.5"/>
      <color indexed="63"/>
      <name val="Calibri"/>
      <family val="2"/>
      <scheme val="minor"/>
    </font>
    <font>
      <b/>
      <sz val="9.5"/>
      <color rgb="FF0000FF"/>
      <name val="Calibri"/>
      <family val="2"/>
      <scheme val="minor"/>
    </font>
    <font>
      <b/>
      <sz val="9.5"/>
      <color indexed="12"/>
      <name val="Calibri"/>
      <family val="2"/>
      <scheme val="minor"/>
    </font>
    <font>
      <b/>
      <u/>
      <sz val="10"/>
      <color rgb="FFFF0000"/>
      <name val="Calibri"/>
      <family val="2"/>
      <scheme val="minor"/>
    </font>
    <font>
      <sz val="10"/>
      <color rgb="FF0000FF"/>
      <name val="Calibri"/>
      <family val="2"/>
      <scheme val="minor"/>
    </font>
    <font>
      <i/>
      <sz val="10"/>
      <name val="Calibri"/>
      <family val="2"/>
      <scheme val="minor"/>
    </font>
    <font>
      <b/>
      <u/>
      <sz val="12"/>
      <name val="Calibri"/>
      <family val="2"/>
      <scheme val="minor"/>
    </font>
    <font>
      <i/>
      <sz val="9.5"/>
      <name val="Calibri"/>
      <family val="2"/>
      <scheme val="minor"/>
    </font>
    <font>
      <i/>
      <sz val="9.5"/>
      <color rgb="FFFF0000"/>
      <name val="Calibri"/>
      <family val="2"/>
      <scheme val="minor"/>
    </font>
    <font>
      <b/>
      <i/>
      <sz val="9.5"/>
      <name val="Calibri"/>
      <family val="2"/>
      <scheme val="minor"/>
    </font>
    <font>
      <b/>
      <u/>
      <sz val="9.5"/>
      <name val="Calibri"/>
      <family val="2"/>
      <scheme val="minor"/>
    </font>
    <font>
      <i/>
      <sz val="10"/>
      <color rgb="FF0000FF"/>
      <name val="Calibri"/>
      <family val="2"/>
      <scheme val="minor"/>
    </font>
    <font>
      <i/>
      <sz val="10"/>
      <color indexed="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164" fontId="1" fillId="0" borderId="0" applyFont="0" applyFill="0" applyBorder="0" applyAlignment="0" applyProtection="0"/>
  </cellStyleXfs>
  <cellXfs count="146">
    <xf numFmtId="0" fontId="0" fillId="0" borderId="0" xfId="0"/>
    <xf numFmtId="0" fontId="3" fillId="2" borderId="0" xfId="0"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0" fontId="6" fillId="4" borderId="1" xfId="0" applyFont="1" applyFill="1" applyBorder="1" applyAlignment="1" applyProtection="1">
      <alignment horizontal="center"/>
      <protection hidden="1"/>
    </xf>
    <xf numFmtId="0" fontId="6" fillId="2" borderId="4"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wrapText="1"/>
      <protection hidden="1"/>
    </xf>
    <xf numFmtId="0" fontId="6" fillId="5" borderId="1" xfId="0"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0" fontId="6" fillId="2" borderId="9" xfId="0" applyFont="1" applyFill="1" applyBorder="1" applyAlignment="1" applyProtection="1">
      <alignment horizontal="center"/>
      <protection hidden="1"/>
    </xf>
    <xf numFmtId="0" fontId="6" fillId="2"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6" fillId="3" borderId="2" xfId="0" applyFont="1" applyFill="1" applyBorder="1" applyAlignment="1" applyProtection="1">
      <alignment horizontal="center"/>
      <protection hidden="1"/>
    </xf>
    <xf numFmtId="0" fontId="5" fillId="3" borderId="3" xfId="0" applyFont="1" applyFill="1" applyBorder="1" applyAlignment="1" applyProtection="1">
      <alignment horizontal="left" wrapText="1"/>
      <protection hidden="1"/>
    </xf>
    <xf numFmtId="0" fontId="3" fillId="3" borderId="3" xfId="0"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6" fillId="3" borderId="3" xfId="1" applyFont="1" applyFill="1" applyBorder="1" applyProtection="1">
      <protection hidden="1"/>
    </xf>
    <xf numFmtId="165" fontId="3" fillId="3" borderId="4" xfId="1" applyNumberFormat="1" applyFont="1" applyFill="1" applyBorder="1" applyProtection="1">
      <protection hidden="1"/>
    </xf>
    <xf numFmtId="49" fontId="6" fillId="2" borderId="12" xfId="0" applyNumberFormat="1" applyFont="1" applyFill="1" applyBorder="1" applyAlignment="1" applyProtection="1">
      <alignment horizontal="center"/>
      <protection hidden="1"/>
    </xf>
    <xf numFmtId="0" fontId="5" fillId="2" borderId="21" xfId="0" applyFont="1" applyFill="1" applyBorder="1" applyAlignment="1" applyProtection="1">
      <alignment horizontal="left" wrapText="1"/>
      <protection hidden="1"/>
    </xf>
    <xf numFmtId="0" fontId="3" fillId="2" borderId="22" xfId="0" applyFont="1" applyFill="1" applyBorder="1" applyProtection="1">
      <protection hidden="1"/>
    </xf>
    <xf numFmtId="164" fontId="3" fillId="2" borderId="22" xfId="1" applyFont="1" applyFill="1" applyBorder="1" applyProtection="1">
      <protection hidden="1"/>
    </xf>
    <xf numFmtId="165" fontId="3" fillId="2" borderId="22" xfId="1" applyNumberFormat="1" applyFont="1" applyFill="1" applyBorder="1" applyProtection="1">
      <protection hidden="1"/>
    </xf>
    <xf numFmtId="164" fontId="6" fillId="2" borderId="22" xfId="1" applyFont="1" applyFill="1" applyBorder="1" applyProtection="1">
      <protection hidden="1"/>
    </xf>
    <xf numFmtId="49" fontId="8" fillId="2" borderId="8" xfId="0" applyNumberFormat="1" applyFont="1" applyFill="1" applyBorder="1" applyAlignment="1" applyProtection="1">
      <alignment horizontal="center"/>
      <protection hidden="1"/>
    </xf>
    <xf numFmtId="0" fontId="9" fillId="2" borderId="7" xfId="0" applyFont="1" applyFill="1" applyBorder="1" applyAlignment="1" applyProtection="1">
      <alignment horizontal="left" wrapText="1"/>
      <protection hidden="1"/>
    </xf>
    <xf numFmtId="0" fontId="10" fillId="2" borderId="23" xfId="0" applyFont="1" applyFill="1" applyBorder="1" applyProtection="1">
      <protection hidden="1"/>
    </xf>
    <xf numFmtId="164" fontId="10" fillId="2" borderId="23" xfId="1" applyFont="1" applyFill="1" applyBorder="1" applyProtection="1">
      <protection hidden="1"/>
    </xf>
    <xf numFmtId="165" fontId="11" fillId="2" borderId="23" xfId="1" applyNumberFormat="1" applyFont="1" applyFill="1" applyBorder="1" applyProtection="1">
      <protection hidden="1"/>
    </xf>
    <xf numFmtId="164" fontId="8" fillId="2" borderId="23" xfId="1" applyFont="1" applyFill="1" applyBorder="1" applyProtection="1">
      <protection hidden="1"/>
    </xf>
    <xf numFmtId="165" fontId="10" fillId="2" borderId="23" xfId="1" applyNumberFormat="1" applyFont="1" applyFill="1" applyBorder="1" applyProtection="1">
      <protection hidden="1"/>
    </xf>
    <xf numFmtId="164" fontId="11" fillId="2" borderId="23" xfId="1" applyFont="1" applyFill="1" applyBorder="1" applyProtection="1">
      <protection hidden="1"/>
    </xf>
    <xf numFmtId="165" fontId="6" fillId="2" borderId="23" xfId="1" applyNumberFormat="1" applyFont="1" applyFill="1" applyBorder="1" applyProtection="1">
      <protection hidden="1"/>
    </xf>
    <xf numFmtId="49" fontId="11" fillId="2" borderId="8" xfId="0" applyNumberFormat="1" applyFont="1" applyFill="1" applyBorder="1" applyAlignment="1" applyProtection="1">
      <alignment wrapText="1"/>
      <protection hidden="1"/>
    </xf>
    <xf numFmtId="0" fontId="11" fillId="2" borderId="11" xfId="0" applyFont="1" applyFill="1" applyBorder="1" applyAlignment="1" applyProtection="1">
      <alignment wrapText="1"/>
      <protection hidden="1"/>
    </xf>
    <xf numFmtId="0" fontId="11" fillId="2" borderId="23" xfId="0" applyFont="1" applyFill="1" applyBorder="1" applyAlignment="1" applyProtection="1">
      <alignment wrapText="1"/>
      <protection hidden="1"/>
    </xf>
    <xf numFmtId="0" fontId="13" fillId="2" borderId="11" xfId="0" applyFont="1" applyFill="1" applyBorder="1" applyAlignment="1" applyProtection="1">
      <alignment wrapText="1"/>
      <protection hidden="1"/>
    </xf>
    <xf numFmtId="49" fontId="11" fillId="2" borderId="13" xfId="0" applyNumberFormat="1" applyFont="1" applyFill="1" applyBorder="1" applyProtection="1">
      <protection hidden="1"/>
    </xf>
    <xf numFmtId="0" fontId="16" fillId="2" borderId="14" xfId="0" applyFont="1" applyFill="1" applyBorder="1" applyAlignment="1" applyProtection="1">
      <alignment wrapText="1"/>
      <protection hidden="1"/>
    </xf>
    <xf numFmtId="0" fontId="11" fillId="2" borderId="24" xfId="0" applyFont="1" applyFill="1" applyBorder="1" applyProtection="1">
      <protection hidden="1"/>
    </xf>
    <xf numFmtId="164" fontId="15" fillId="2" borderId="24" xfId="1" applyFont="1" applyFill="1" applyBorder="1" applyProtection="1">
      <protection hidden="1"/>
    </xf>
    <xf numFmtId="165" fontId="11" fillId="2" borderId="24" xfId="1" applyNumberFormat="1" applyFont="1" applyFill="1" applyBorder="1" applyProtection="1">
      <protection hidden="1"/>
    </xf>
    <xf numFmtId="165" fontId="15" fillId="2" borderId="24" xfId="1" applyNumberFormat="1" applyFont="1" applyFill="1" applyBorder="1" applyProtection="1">
      <protection hidden="1"/>
    </xf>
    <xf numFmtId="164" fontId="11" fillId="2" borderId="24" xfId="1" applyFont="1" applyFill="1" applyBorder="1" applyAlignment="1" applyProtection="1">
      <alignment horizontal="center"/>
      <protection hidden="1"/>
    </xf>
    <xf numFmtId="164" fontId="6" fillId="2" borderId="24" xfId="1" applyFont="1" applyFill="1" applyBorder="1" applyProtection="1">
      <protection hidden="1"/>
    </xf>
    <xf numFmtId="165" fontId="6" fillId="2" borderId="24" xfId="1" applyNumberFormat="1" applyFont="1" applyFill="1" applyBorder="1" applyProtection="1">
      <protection hidden="1"/>
    </xf>
    <xf numFmtId="49" fontId="14" fillId="3" borderId="2" xfId="0" applyNumberFormat="1" applyFont="1" applyFill="1" applyBorder="1" applyAlignment="1" applyProtection="1">
      <alignment wrapText="1"/>
      <protection hidden="1"/>
    </xf>
    <xf numFmtId="0" fontId="27" fillId="3" borderId="3" xfId="0" applyFont="1" applyFill="1" applyBorder="1" applyAlignment="1" applyProtection="1">
      <alignment wrapText="1"/>
      <protection hidden="1"/>
    </xf>
    <xf numFmtId="0" fontId="11" fillId="3" borderId="3" xfId="0" applyFont="1" applyFill="1" applyBorder="1" applyAlignment="1" applyProtection="1">
      <alignment wrapText="1"/>
      <protection hidden="1"/>
    </xf>
    <xf numFmtId="164" fontId="15" fillId="3" borderId="3" xfId="1" applyFont="1" applyFill="1" applyBorder="1" applyAlignment="1" applyProtection="1">
      <alignment wrapText="1"/>
      <protection hidden="1"/>
    </xf>
    <xf numFmtId="165" fontId="11" fillId="3" borderId="3" xfId="1" applyNumberFormat="1" applyFont="1" applyFill="1" applyBorder="1" applyProtection="1">
      <protection hidden="1"/>
    </xf>
    <xf numFmtId="164" fontId="15" fillId="3" borderId="3" xfId="1" applyFont="1" applyFill="1" applyBorder="1" applyAlignment="1" applyProtection="1">
      <alignment horizontal="center"/>
      <protection hidden="1"/>
    </xf>
    <xf numFmtId="165" fontId="15" fillId="3" borderId="3" xfId="1" applyNumberFormat="1" applyFont="1" applyFill="1" applyBorder="1" applyProtection="1">
      <protection hidden="1"/>
    </xf>
    <xf numFmtId="165" fontId="15" fillId="3" borderId="4" xfId="1" applyNumberFormat="1" applyFont="1" applyFill="1" applyBorder="1" applyProtection="1">
      <protection hidden="1"/>
    </xf>
    <xf numFmtId="164" fontId="11" fillId="3" borderId="3" xfId="1" applyFont="1" applyFill="1" applyBorder="1" applyProtection="1">
      <protection hidden="1"/>
    </xf>
    <xf numFmtId="165" fontId="11" fillId="3" borderId="4" xfId="1" applyNumberFormat="1" applyFont="1" applyFill="1" applyBorder="1" applyProtection="1">
      <protection hidden="1"/>
    </xf>
    <xf numFmtId="0" fontId="6" fillId="2" borderId="0" xfId="0" applyFont="1" applyFill="1" applyBorder="1" applyProtection="1">
      <protection hidden="1"/>
    </xf>
    <xf numFmtId="49" fontId="14" fillId="2" borderId="15" xfId="0" applyNumberFormat="1" applyFont="1" applyFill="1" applyBorder="1" applyAlignment="1" applyProtection="1">
      <alignment wrapText="1"/>
      <protection hidden="1"/>
    </xf>
    <xf numFmtId="0" fontId="17" fillId="2" borderId="16" xfId="0" applyFont="1" applyFill="1" applyBorder="1" applyAlignment="1" applyProtection="1">
      <alignment wrapText="1"/>
      <protection hidden="1"/>
    </xf>
    <xf numFmtId="0" fontId="11" fillId="2" borderId="22" xfId="0" applyFont="1" applyFill="1" applyBorder="1" applyAlignment="1" applyProtection="1">
      <alignment wrapText="1"/>
      <protection hidden="1"/>
    </xf>
    <xf numFmtId="164" fontId="15" fillId="2" borderId="22" xfId="1" applyFont="1" applyFill="1" applyBorder="1" applyAlignment="1" applyProtection="1">
      <alignment wrapText="1"/>
      <protection hidden="1"/>
    </xf>
    <xf numFmtId="165" fontId="11" fillId="2" borderId="22" xfId="1" applyNumberFormat="1" applyFont="1" applyFill="1" applyBorder="1" applyProtection="1">
      <protection hidden="1"/>
    </xf>
    <xf numFmtId="164" fontId="15" fillId="2" borderId="22" xfId="1" applyFont="1" applyFill="1" applyBorder="1" applyAlignment="1" applyProtection="1">
      <alignment horizontal="center"/>
      <protection hidden="1"/>
    </xf>
    <xf numFmtId="165" fontId="15" fillId="2" borderId="22" xfId="1" applyNumberFormat="1" applyFont="1" applyFill="1" applyBorder="1" applyProtection="1">
      <protection hidden="1"/>
    </xf>
    <xf numFmtId="164" fontId="11" fillId="2" borderId="22" xfId="1" applyFont="1" applyFill="1" applyBorder="1" applyProtection="1">
      <protection hidden="1"/>
    </xf>
    <xf numFmtId="165" fontId="6" fillId="2" borderId="22" xfId="1" applyNumberFormat="1" applyFont="1" applyFill="1" applyBorder="1" applyProtection="1">
      <protection hidden="1"/>
    </xf>
    <xf numFmtId="49" fontId="18" fillId="2" borderId="8" xfId="0" applyNumberFormat="1" applyFont="1" applyFill="1" applyBorder="1" applyAlignment="1" applyProtection="1">
      <alignment wrapText="1"/>
      <protection hidden="1"/>
    </xf>
    <xf numFmtId="164" fontId="18" fillId="2" borderId="23" xfId="1" applyFont="1" applyFill="1" applyBorder="1" applyProtection="1">
      <protection hidden="1"/>
    </xf>
    <xf numFmtId="165" fontId="18" fillId="2" borderId="23" xfId="1" applyNumberFormat="1" applyFont="1" applyFill="1" applyBorder="1" applyProtection="1">
      <protection hidden="1"/>
    </xf>
    <xf numFmtId="49" fontId="19" fillId="2" borderId="8" xfId="0" applyNumberFormat="1" applyFont="1" applyFill="1" applyBorder="1" applyAlignment="1" applyProtection="1">
      <alignment wrapText="1"/>
      <protection hidden="1"/>
    </xf>
    <xf numFmtId="164" fontId="19" fillId="2" borderId="23" xfId="1" applyFont="1" applyFill="1" applyBorder="1" applyProtection="1">
      <protection hidden="1"/>
    </xf>
    <xf numFmtId="165" fontId="19" fillId="2" borderId="23" xfId="1" applyNumberFormat="1" applyFont="1" applyFill="1" applyBorder="1" applyProtection="1">
      <protection hidden="1"/>
    </xf>
    <xf numFmtId="49" fontId="12" fillId="2" borderId="13" xfId="0" applyNumberFormat="1" applyFont="1" applyFill="1" applyBorder="1" applyProtection="1">
      <protection hidden="1"/>
    </xf>
    <xf numFmtId="0" fontId="12" fillId="2" borderId="14" xfId="0" applyFont="1" applyFill="1" applyBorder="1" applyAlignment="1" applyProtection="1">
      <alignment wrapText="1"/>
      <protection hidden="1"/>
    </xf>
    <xf numFmtId="0" fontId="12" fillId="2" borderId="25" xfId="0" applyFont="1" applyFill="1" applyBorder="1" applyProtection="1">
      <protection hidden="1"/>
    </xf>
    <xf numFmtId="164" fontId="12" fillId="2" borderId="25" xfId="1" applyFont="1" applyFill="1" applyBorder="1" applyProtection="1">
      <protection hidden="1"/>
    </xf>
    <xf numFmtId="165" fontId="12" fillId="2" borderId="25" xfId="1" applyNumberFormat="1" applyFont="1" applyFill="1" applyBorder="1" applyProtection="1">
      <protection hidden="1"/>
    </xf>
    <xf numFmtId="164" fontId="6" fillId="2" borderId="25" xfId="1" applyFont="1" applyFill="1" applyBorder="1" applyProtection="1">
      <protection hidden="1"/>
    </xf>
    <xf numFmtId="165" fontId="6" fillId="2" borderId="25" xfId="1" applyNumberFormat="1" applyFont="1" applyFill="1" applyBorder="1" applyProtection="1">
      <protection hidden="1"/>
    </xf>
    <xf numFmtId="0" fontId="20" fillId="2" borderId="5" xfId="0" applyFont="1" applyFill="1" applyBorder="1" applyProtection="1">
      <protection hidden="1"/>
    </xf>
    <xf numFmtId="0" fontId="3" fillId="2" borderId="17" xfId="0" applyFont="1" applyFill="1" applyBorder="1" applyAlignment="1" applyProtection="1">
      <alignment wrapText="1"/>
      <protection hidden="1"/>
    </xf>
    <xf numFmtId="0" fontId="3" fillId="2" borderId="17" xfId="1" applyNumberFormat="1" applyFont="1" applyFill="1" applyBorder="1" applyAlignment="1" applyProtection="1">
      <alignment wrapText="1"/>
      <protection hidden="1"/>
    </xf>
    <xf numFmtId="164" fontId="3" fillId="2" borderId="17" xfId="1" applyFont="1" applyFill="1" applyBorder="1" applyAlignment="1" applyProtection="1">
      <alignment wrapText="1"/>
      <protection hidden="1"/>
    </xf>
    <xf numFmtId="165" fontId="3" fillId="2" borderId="17" xfId="1" applyNumberFormat="1" applyFont="1" applyFill="1" applyBorder="1" applyAlignment="1" applyProtection="1">
      <alignment wrapText="1"/>
      <protection hidden="1"/>
    </xf>
    <xf numFmtId="164" fontId="3" fillId="2" borderId="17"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3" fillId="2" borderId="9"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29" fillId="2" borderId="9" xfId="0" applyFont="1" applyFill="1" applyBorder="1" applyProtection="1">
      <protection hidden="1"/>
    </xf>
    <xf numFmtId="0" fontId="22" fillId="2" borderId="0" xfId="0" applyFont="1" applyFill="1" applyBorder="1" applyAlignment="1" applyProtection="1">
      <alignment wrapText="1"/>
      <protection hidden="1"/>
    </xf>
    <xf numFmtId="0" fontId="21" fillId="2" borderId="0" xfId="0" applyFont="1" applyFill="1" applyBorder="1" applyProtection="1">
      <protection hidden="1"/>
    </xf>
    <xf numFmtId="0" fontId="28" fillId="2" borderId="9" xfId="0" applyFont="1" applyFill="1" applyBorder="1" applyProtection="1">
      <protection hidden="1"/>
    </xf>
    <xf numFmtId="0" fontId="21" fillId="2" borderId="0" xfId="0" applyFont="1" applyFill="1" applyBorder="1" applyAlignment="1" applyProtection="1">
      <alignment wrapText="1"/>
      <protection hidden="1"/>
    </xf>
    <xf numFmtId="164" fontId="21" fillId="2" borderId="0" xfId="1" applyFont="1" applyFill="1" applyBorder="1" applyAlignment="1" applyProtection="1">
      <alignment wrapText="1"/>
      <protection hidden="1"/>
    </xf>
    <xf numFmtId="165" fontId="21" fillId="2" borderId="0" xfId="1" applyNumberFormat="1" applyFont="1" applyFill="1" applyBorder="1" applyAlignment="1" applyProtection="1">
      <alignment wrapText="1"/>
      <protection hidden="1"/>
    </xf>
    <xf numFmtId="164" fontId="21" fillId="2" borderId="0" xfId="1" applyNumberFormat="1" applyFont="1" applyFill="1" applyBorder="1" applyAlignment="1" applyProtection="1">
      <alignment wrapText="1"/>
      <protection hidden="1"/>
    </xf>
    <xf numFmtId="165" fontId="21" fillId="2" borderId="10" xfId="1" applyNumberFormat="1" applyFont="1" applyFill="1" applyBorder="1" applyAlignment="1" applyProtection="1">
      <alignment wrapText="1"/>
      <protection hidden="1"/>
    </xf>
    <xf numFmtId="0" fontId="28" fillId="2" borderId="19" xfId="0" applyFont="1" applyFill="1" applyBorder="1" applyProtection="1">
      <protection hidden="1"/>
    </xf>
    <xf numFmtId="0" fontId="21" fillId="2" borderId="18" xfId="0" applyFont="1" applyFill="1" applyBorder="1" applyAlignment="1" applyProtection="1">
      <alignment wrapText="1"/>
      <protection hidden="1"/>
    </xf>
    <xf numFmtId="164" fontId="21" fillId="2" borderId="18" xfId="1" applyFont="1" applyFill="1" applyBorder="1" applyAlignment="1" applyProtection="1">
      <alignment wrapText="1"/>
      <protection hidden="1"/>
    </xf>
    <xf numFmtId="165" fontId="21" fillId="2" borderId="18" xfId="1" applyNumberFormat="1" applyFont="1" applyFill="1" applyBorder="1" applyAlignment="1" applyProtection="1">
      <alignment wrapText="1"/>
      <protection hidden="1"/>
    </xf>
    <xf numFmtId="164" fontId="21" fillId="2" borderId="18" xfId="1" applyNumberFormat="1" applyFont="1" applyFill="1" applyBorder="1" applyAlignment="1" applyProtection="1">
      <alignment wrapText="1"/>
      <protection hidden="1"/>
    </xf>
    <xf numFmtId="165" fontId="21" fillId="2" borderId="2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17" xfId="0" applyFont="1" applyFill="1" applyBorder="1" applyAlignment="1" applyProtection="1">
      <alignment wrapText="1"/>
      <protection hidden="1"/>
    </xf>
    <xf numFmtId="0" fontId="3" fillId="4" borderId="17" xfId="1" applyNumberFormat="1" applyFont="1" applyFill="1" applyBorder="1" applyAlignment="1" applyProtection="1">
      <alignment wrapText="1"/>
      <protection hidden="1"/>
    </xf>
    <xf numFmtId="164" fontId="3" fillId="4" borderId="17" xfId="1" applyFont="1" applyFill="1" applyBorder="1" applyAlignment="1" applyProtection="1">
      <alignment wrapText="1"/>
      <protection hidden="1"/>
    </xf>
    <xf numFmtId="165" fontId="3" fillId="4" borderId="17" xfId="1" applyNumberFormat="1" applyFont="1" applyFill="1" applyBorder="1" applyAlignment="1" applyProtection="1">
      <alignment wrapText="1"/>
      <protection hidden="1"/>
    </xf>
    <xf numFmtId="164" fontId="3" fillId="4" borderId="17"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22" fillId="2" borderId="0" xfId="0" applyFont="1" applyFill="1" applyBorder="1" applyAlignment="1" applyProtection="1">
      <protection hidden="1"/>
    </xf>
    <xf numFmtId="0" fontId="22" fillId="4" borderId="9" xfId="0" applyFont="1" applyFill="1" applyBorder="1" applyAlignment="1" applyProtection="1">
      <protection hidden="1"/>
    </xf>
    <xf numFmtId="0" fontId="22" fillId="4" borderId="0" xfId="0" applyFont="1" applyFill="1" applyBorder="1" applyAlignment="1" applyProtection="1">
      <alignment wrapText="1"/>
      <protection hidden="1"/>
    </xf>
    <xf numFmtId="164" fontId="22" fillId="4" borderId="0" xfId="0" applyNumberFormat="1" applyFont="1" applyFill="1" applyBorder="1" applyAlignment="1" applyProtection="1">
      <alignment wrapText="1"/>
      <protection hidden="1"/>
    </xf>
    <xf numFmtId="0" fontId="22" fillId="4" borderId="10" xfId="0" applyFont="1" applyFill="1" applyBorder="1" applyAlignment="1" applyProtection="1">
      <alignment wrapText="1"/>
      <protection hidden="1"/>
    </xf>
    <xf numFmtId="0" fontId="3" fillId="4" borderId="19" xfId="0" applyFont="1" applyFill="1" applyBorder="1" applyProtection="1">
      <protection hidden="1"/>
    </xf>
    <xf numFmtId="0" fontId="3" fillId="4" borderId="18" xfId="0" applyFont="1" applyFill="1" applyBorder="1" applyAlignment="1" applyProtection="1">
      <alignment wrapText="1"/>
      <protection hidden="1"/>
    </xf>
    <xf numFmtId="0" fontId="3" fillId="4" borderId="18" xfId="1" applyNumberFormat="1" applyFont="1" applyFill="1" applyBorder="1" applyAlignment="1" applyProtection="1">
      <alignment wrapText="1"/>
      <protection hidden="1"/>
    </xf>
    <xf numFmtId="164" fontId="3" fillId="4" borderId="18" xfId="1" applyFont="1" applyFill="1" applyBorder="1" applyAlignment="1" applyProtection="1">
      <alignment wrapText="1"/>
      <protection hidden="1"/>
    </xf>
    <xf numFmtId="165" fontId="3" fillId="4" borderId="18" xfId="1" applyNumberFormat="1" applyFont="1" applyFill="1" applyBorder="1" applyAlignment="1" applyProtection="1">
      <alignment wrapText="1"/>
      <protection hidden="1"/>
    </xf>
    <xf numFmtId="164" fontId="3" fillId="4" borderId="18" xfId="1" applyNumberFormat="1" applyFont="1" applyFill="1" applyBorder="1" applyAlignment="1" applyProtection="1">
      <alignment wrapText="1"/>
      <protection hidden="1"/>
    </xf>
    <xf numFmtId="165" fontId="3" fillId="4" borderId="20"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2" fillId="3" borderId="2" xfId="0" applyFont="1" applyFill="1" applyBorder="1" applyAlignment="1" applyProtection="1">
      <alignment horizontal="center"/>
      <protection hidden="1"/>
    </xf>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3" fillId="3" borderId="2" xfId="0" applyFont="1" applyFill="1" applyBorder="1" applyAlignment="1" applyProtection="1">
      <alignment horizontal="center"/>
      <protection hidden="1"/>
    </xf>
    <xf numFmtId="0" fontId="23" fillId="3" borderId="3" xfId="0" applyFont="1" applyFill="1" applyBorder="1" applyAlignment="1" applyProtection="1">
      <alignment horizontal="center"/>
      <protection hidden="1"/>
    </xf>
    <xf numFmtId="0" fontId="23" fillId="3" borderId="4" xfId="0" applyFont="1" applyFill="1" applyBorder="1" applyAlignment="1" applyProtection="1">
      <alignment horizontal="center"/>
      <protection hidden="1"/>
    </xf>
    <xf numFmtId="0" fontId="28" fillId="2" borderId="9" xfId="0" applyFont="1" applyFill="1" applyBorder="1" applyAlignment="1" applyProtection="1">
      <alignment horizontal="left" wrapText="1"/>
      <protection hidden="1"/>
    </xf>
    <xf numFmtId="0" fontId="28" fillId="2" borderId="0" xfId="0" applyFont="1" applyFill="1" applyBorder="1" applyAlignment="1" applyProtection="1">
      <alignment horizontal="left" wrapText="1"/>
      <protection hidden="1"/>
    </xf>
    <xf numFmtId="0" fontId="28" fillId="2" borderId="10" xfId="0" applyFont="1" applyFill="1" applyBorder="1" applyAlignment="1" applyProtection="1">
      <alignment horizontal="left" wrapText="1"/>
      <protection hidden="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3</xdr:row>
      <xdr:rowOff>50796</xdr:rowOff>
    </xdr:from>
    <xdr:to>
      <xdr:col>1</xdr:col>
      <xdr:colOff>4038605</xdr:colOff>
      <xdr:row>3</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tabSelected="1" topLeftCell="A2" zoomScale="90" zoomScaleNormal="90" workbookViewId="0">
      <pane xSplit="2" ySplit="5" topLeftCell="C79" activePane="bottomRight" state="frozen"/>
      <selection activeCell="A2" sqref="A2"/>
      <selection pane="topRight" activeCell="C2" sqref="C2"/>
      <selection pane="bottomLeft" activeCell="A7" sqref="A7"/>
      <selection pane="bottomRight" activeCell="B86" sqref="B86"/>
    </sheetView>
  </sheetViews>
  <sheetFormatPr defaultColWidth="9.140625" defaultRowHeight="12.75" x14ac:dyDescent="0.2"/>
  <cols>
    <col min="1" max="1" width="6.140625" style="136" customWidth="1"/>
    <col min="2" max="2" width="72.85546875" style="97" customWidth="1"/>
    <col min="3" max="3" width="11.7109375" style="1" bestFit="1" customWidth="1"/>
    <col min="4" max="4" width="10.140625" style="4" bestFit="1" customWidth="1"/>
    <col min="5" max="5" width="10.140625" style="5" bestFit="1" customWidth="1"/>
    <col min="6" max="6" width="10" style="4" bestFit="1" customWidth="1"/>
    <col min="7" max="7" width="9.7109375" style="5" bestFit="1" customWidth="1"/>
    <col min="8" max="8" width="10" style="4" bestFit="1" customWidth="1"/>
    <col min="9" max="9" width="8.28515625" style="5" bestFit="1" customWidth="1"/>
    <col min="10" max="10" width="10" style="4" bestFit="1" customWidth="1"/>
    <col min="11" max="11" width="8.5703125" style="5" customWidth="1"/>
    <col min="12" max="12" width="9.140625" style="5" customWidth="1"/>
    <col min="13" max="13" width="10" style="5" customWidth="1"/>
    <col min="14" max="14" width="11.28515625" style="5" bestFit="1" customWidth="1"/>
    <col min="15" max="15" width="11.7109375" style="5" bestFit="1" customWidth="1"/>
    <col min="16" max="16384" width="9.140625" style="1"/>
  </cols>
  <sheetData>
    <row r="1" spans="1:15" ht="23.25" x14ac:dyDescent="0.35">
      <c r="A1" s="137" t="s">
        <v>208</v>
      </c>
      <c r="B1" s="138"/>
      <c r="C1" s="138"/>
      <c r="D1" s="138"/>
      <c r="E1" s="138"/>
      <c r="F1" s="138"/>
      <c r="G1" s="138"/>
      <c r="H1" s="138"/>
      <c r="I1" s="138"/>
      <c r="J1" s="138"/>
      <c r="K1" s="138"/>
      <c r="L1" s="138"/>
      <c r="M1" s="138"/>
      <c r="N1" s="138"/>
      <c r="O1" s="139"/>
    </row>
    <row r="2" spans="1:15" x14ac:dyDescent="0.2">
      <c r="A2" s="1"/>
      <c r="B2" s="2"/>
      <c r="C2" s="3"/>
    </row>
    <row r="3" spans="1:15" ht="15.75" x14ac:dyDescent="0.25">
      <c r="A3" s="140" t="s">
        <v>132</v>
      </c>
      <c r="B3" s="141"/>
      <c r="C3" s="141"/>
      <c r="D3" s="141"/>
      <c r="E3" s="141"/>
      <c r="F3" s="141"/>
      <c r="G3" s="141"/>
      <c r="H3" s="141"/>
      <c r="I3" s="141"/>
      <c r="J3" s="141"/>
      <c r="K3" s="141"/>
      <c r="L3" s="141"/>
      <c r="M3" s="141"/>
      <c r="N3" s="141"/>
      <c r="O3" s="142"/>
    </row>
    <row r="4" spans="1:15" ht="84" customHeight="1" x14ac:dyDescent="0.2">
      <c r="A4" s="6" t="s">
        <v>0</v>
      </c>
      <c r="B4" s="7" t="s">
        <v>1</v>
      </c>
      <c r="C4" s="8" t="s">
        <v>2</v>
      </c>
      <c r="D4" s="9" t="s">
        <v>138</v>
      </c>
      <c r="E4" s="10" t="s">
        <v>113</v>
      </c>
      <c r="F4" s="9" t="s">
        <v>139</v>
      </c>
      <c r="G4" s="10" t="s">
        <v>114</v>
      </c>
      <c r="H4" s="9" t="s">
        <v>140</v>
      </c>
      <c r="I4" s="10" t="s">
        <v>130</v>
      </c>
      <c r="J4" s="9" t="s">
        <v>141</v>
      </c>
      <c r="K4" s="10" t="s">
        <v>111</v>
      </c>
      <c r="L4" s="9" t="s">
        <v>209</v>
      </c>
      <c r="M4" s="10" t="s">
        <v>210</v>
      </c>
      <c r="N4" s="9" t="s">
        <v>142</v>
      </c>
      <c r="O4" s="10" t="s">
        <v>131</v>
      </c>
    </row>
    <row r="5" spans="1:15" ht="13.5" customHeight="1" x14ac:dyDescent="0.2">
      <c r="A5" s="11"/>
      <c r="B5" s="12"/>
      <c r="C5" s="13"/>
      <c r="D5" s="14"/>
      <c r="E5" s="15"/>
      <c r="F5" s="14"/>
      <c r="G5" s="16"/>
      <c r="H5" s="14"/>
      <c r="I5" s="16"/>
      <c r="J5" s="14"/>
      <c r="K5" s="16"/>
      <c r="L5" s="14"/>
      <c r="M5" s="16"/>
      <c r="N5" s="15"/>
      <c r="O5" s="15"/>
    </row>
    <row r="6" spans="1:15" ht="13.5" customHeight="1" x14ac:dyDescent="0.2">
      <c r="A6" s="17"/>
      <c r="B6" s="18"/>
      <c r="C6" s="19" t="s">
        <v>98</v>
      </c>
      <c r="D6" s="19" t="s">
        <v>99</v>
      </c>
      <c r="E6" s="19" t="s">
        <v>99</v>
      </c>
      <c r="F6" s="19" t="s">
        <v>99</v>
      </c>
      <c r="G6" s="19" t="s">
        <v>99</v>
      </c>
      <c r="H6" s="19" t="s">
        <v>99</v>
      </c>
      <c r="I6" s="19" t="s">
        <v>99</v>
      </c>
      <c r="J6" s="19" t="s">
        <v>99</v>
      </c>
      <c r="K6" s="19" t="s">
        <v>99</v>
      </c>
      <c r="L6" s="19" t="s">
        <v>99</v>
      </c>
      <c r="M6" s="19" t="s">
        <v>99</v>
      </c>
      <c r="N6" s="20" t="s">
        <v>99</v>
      </c>
      <c r="O6" s="20" t="s">
        <v>99</v>
      </c>
    </row>
    <row r="7" spans="1:15" x14ac:dyDescent="0.2">
      <c r="A7" s="21"/>
      <c r="B7" s="22" t="s">
        <v>3</v>
      </c>
      <c r="C7" s="23"/>
      <c r="D7" s="24"/>
      <c r="E7" s="25"/>
      <c r="F7" s="26"/>
      <c r="G7" s="25"/>
      <c r="H7" s="26"/>
      <c r="I7" s="27"/>
      <c r="J7" s="26"/>
      <c r="K7" s="25"/>
      <c r="L7" s="26"/>
      <c r="M7" s="25"/>
      <c r="N7" s="25"/>
      <c r="O7" s="27"/>
    </row>
    <row r="8" spans="1:15" x14ac:dyDescent="0.2">
      <c r="A8" s="28"/>
      <c r="B8" s="29"/>
      <c r="C8" s="30"/>
      <c r="D8" s="31"/>
      <c r="E8" s="32"/>
      <c r="F8" s="33"/>
      <c r="G8" s="32"/>
      <c r="H8" s="33"/>
      <c r="I8" s="32"/>
      <c r="J8" s="33"/>
      <c r="K8" s="32"/>
      <c r="L8" s="33"/>
      <c r="M8" s="32"/>
      <c r="N8" s="33"/>
      <c r="O8" s="32"/>
    </row>
    <row r="9" spans="1:15" x14ac:dyDescent="0.2">
      <c r="A9" s="34"/>
      <c r="B9" s="35" t="s">
        <v>112</v>
      </c>
      <c r="C9" s="36"/>
      <c r="D9" s="37"/>
      <c r="E9" s="38"/>
      <c r="F9" s="39"/>
      <c r="G9" s="40"/>
      <c r="H9" s="39"/>
      <c r="I9" s="40"/>
      <c r="J9" s="41"/>
      <c r="K9" s="38"/>
      <c r="L9" s="41"/>
      <c r="M9" s="38"/>
      <c r="N9" s="39"/>
      <c r="O9" s="42"/>
    </row>
    <row r="10" spans="1:15" x14ac:dyDescent="0.2">
      <c r="A10" s="43" t="s">
        <v>22</v>
      </c>
      <c r="B10" s="44" t="s">
        <v>36</v>
      </c>
      <c r="C10" s="45">
        <v>33</v>
      </c>
      <c r="D10" s="41">
        <f t="shared" ref="D10:D31" si="0">ROUND(E10*C10,1)</f>
        <v>926.9</v>
      </c>
      <c r="E10" s="38">
        <v>28.088000000000001</v>
      </c>
      <c r="F10" s="41">
        <v>586.79999999999995</v>
      </c>
      <c r="G10" s="38">
        <f t="shared" ref="G10:G20" si="1">F10/C10</f>
        <v>17.781818181818181</v>
      </c>
      <c r="H10" s="41">
        <v>595.1</v>
      </c>
      <c r="I10" s="38">
        <f t="shared" ref="I10:I20" si="2">H10/C10</f>
        <v>18.033333333333335</v>
      </c>
      <c r="J10" s="41">
        <v>570.9</v>
      </c>
      <c r="K10" s="38">
        <f>J10/$C10</f>
        <v>17.3</v>
      </c>
      <c r="L10" s="41">
        <v>607.9</v>
      </c>
      <c r="M10" s="38">
        <f>L10/$C10</f>
        <v>18.421212121212122</v>
      </c>
      <c r="N10" s="41">
        <f t="shared" ref="N10:N31" si="3">ROUND(O10*C10,1)</f>
        <v>680.7</v>
      </c>
      <c r="O10" s="42">
        <v>20.627260799999998</v>
      </c>
    </row>
    <row r="11" spans="1:15" x14ac:dyDescent="0.2">
      <c r="A11" s="43" t="s">
        <v>5</v>
      </c>
      <c r="B11" s="44" t="s">
        <v>37</v>
      </c>
      <c r="C11" s="45">
        <v>15</v>
      </c>
      <c r="D11" s="41">
        <f t="shared" si="0"/>
        <v>421.3</v>
      </c>
      <c r="E11" s="38">
        <v>28.088000000000001</v>
      </c>
      <c r="F11" s="41">
        <v>191.2</v>
      </c>
      <c r="G11" s="38">
        <f t="shared" si="1"/>
        <v>12.746666666666666</v>
      </c>
      <c r="H11" s="41">
        <v>193.3</v>
      </c>
      <c r="I11" s="38">
        <f t="shared" si="2"/>
        <v>12.886666666666667</v>
      </c>
      <c r="J11" s="41">
        <v>259.60000000000002</v>
      </c>
      <c r="K11" s="38">
        <f t="shared" ref="K11:M31" si="4">J11/$C11</f>
        <v>17.306666666666668</v>
      </c>
      <c r="L11" s="41">
        <v>276.3</v>
      </c>
      <c r="M11" s="38">
        <f t="shared" si="4"/>
        <v>18.420000000000002</v>
      </c>
      <c r="N11" s="41">
        <f t="shared" si="3"/>
        <v>309.39999999999998</v>
      </c>
      <c r="O11" s="42">
        <v>20.627260799999998</v>
      </c>
    </row>
    <row r="12" spans="1:15" x14ac:dyDescent="0.2">
      <c r="A12" s="43" t="s">
        <v>24</v>
      </c>
      <c r="B12" s="44" t="s">
        <v>154</v>
      </c>
      <c r="C12" s="45">
        <v>45</v>
      </c>
      <c r="D12" s="41">
        <f t="shared" si="0"/>
        <v>1264</v>
      </c>
      <c r="E12" s="38">
        <v>28.088000000000001</v>
      </c>
      <c r="F12" s="41">
        <v>800.2</v>
      </c>
      <c r="G12" s="38">
        <f t="shared" si="1"/>
        <v>17.782222222222224</v>
      </c>
      <c r="H12" s="41">
        <v>811.6</v>
      </c>
      <c r="I12" s="38">
        <f t="shared" si="2"/>
        <v>18.035555555555558</v>
      </c>
      <c r="J12" s="41">
        <v>778.6</v>
      </c>
      <c r="K12" s="38">
        <f t="shared" si="4"/>
        <v>17.302222222222223</v>
      </c>
      <c r="L12" s="41">
        <v>829</v>
      </c>
      <c r="M12" s="38">
        <f t="shared" si="4"/>
        <v>18.422222222222221</v>
      </c>
      <c r="N12" s="41">
        <f t="shared" si="3"/>
        <v>928.2</v>
      </c>
      <c r="O12" s="42">
        <v>20.627260799999998</v>
      </c>
    </row>
    <row r="13" spans="1:15" ht="38.450000000000003" customHeight="1" x14ac:dyDescent="0.2">
      <c r="A13" s="43" t="s">
        <v>6</v>
      </c>
      <c r="B13" s="44" t="s">
        <v>96</v>
      </c>
      <c r="C13" s="45">
        <v>15</v>
      </c>
      <c r="D13" s="41">
        <f t="shared" si="0"/>
        <v>421.3</v>
      </c>
      <c r="E13" s="38">
        <v>28.088000000000001</v>
      </c>
      <c r="F13" s="41">
        <v>266.2</v>
      </c>
      <c r="G13" s="38">
        <f t="shared" si="1"/>
        <v>17.746666666666666</v>
      </c>
      <c r="H13" s="41">
        <v>270.5</v>
      </c>
      <c r="I13" s="38">
        <f t="shared" si="2"/>
        <v>18.033333333333335</v>
      </c>
      <c r="J13" s="41">
        <v>256.60000000000002</v>
      </c>
      <c r="K13" s="38">
        <f t="shared" si="4"/>
        <v>17.106666666666669</v>
      </c>
      <c r="L13" s="41">
        <v>276.3</v>
      </c>
      <c r="M13" s="38">
        <f t="shared" si="4"/>
        <v>18.420000000000002</v>
      </c>
      <c r="N13" s="41">
        <f t="shared" si="3"/>
        <v>309.39999999999998</v>
      </c>
      <c r="O13" s="42">
        <v>20.627260799999998</v>
      </c>
    </row>
    <row r="14" spans="1:15" x14ac:dyDescent="0.2">
      <c r="A14" s="43" t="s">
        <v>7</v>
      </c>
      <c r="B14" s="44" t="s">
        <v>146</v>
      </c>
      <c r="C14" s="45">
        <v>12</v>
      </c>
      <c r="D14" s="41">
        <f t="shared" si="0"/>
        <v>337.1</v>
      </c>
      <c r="E14" s="38">
        <v>28.088000000000001</v>
      </c>
      <c r="F14" s="41">
        <v>213.5</v>
      </c>
      <c r="G14" s="38">
        <f t="shared" si="1"/>
        <v>17.791666666666668</v>
      </c>
      <c r="H14" s="41">
        <v>216.5</v>
      </c>
      <c r="I14" s="38">
        <f t="shared" si="2"/>
        <v>18.041666666666668</v>
      </c>
      <c r="J14" s="41">
        <v>207.6</v>
      </c>
      <c r="K14" s="38">
        <f t="shared" si="4"/>
        <v>17.3</v>
      </c>
      <c r="L14" s="41">
        <v>221</v>
      </c>
      <c r="M14" s="38">
        <f t="shared" si="4"/>
        <v>18.416666666666668</v>
      </c>
      <c r="N14" s="41">
        <f t="shared" si="3"/>
        <v>247.5</v>
      </c>
      <c r="O14" s="42">
        <v>20.627260799999998</v>
      </c>
    </row>
    <row r="15" spans="1:15" x14ac:dyDescent="0.2">
      <c r="A15" s="43" t="s">
        <v>165</v>
      </c>
      <c r="B15" s="44"/>
      <c r="C15" s="45"/>
      <c r="D15" s="41"/>
      <c r="E15" s="38">
        <v>28.088000000000001</v>
      </c>
      <c r="F15" s="41">
        <v>0</v>
      </c>
      <c r="G15" s="38"/>
      <c r="H15" s="41">
        <v>0</v>
      </c>
      <c r="I15" s="38"/>
      <c r="J15" s="41">
        <v>0</v>
      </c>
      <c r="K15" s="38">
        <v>0</v>
      </c>
      <c r="L15" s="41">
        <v>0</v>
      </c>
      <c r="M15" s="38">
        <v>0</v>
      </c>
      <c r="N15" s="41"/>
      <c r="O15" s="42">
        <v>0</v>
      </c>
    </row>
    <row r="16" spans="1:15" x14ac:dyDescent="0.2">
      <c r="A16" s="43" t="s">
        <v>8</v>
      </c>
      <c r="B16" s="44" t="s">
        <v>147</v>
      </c>
      <c r="C16" s="45">
        <v>5</v>
      </c>
      <c r="D16" s="41">
        <f t="shared" si="0"/>
        <v>140.4</v>
      </c>
      <c r="E16" s="38">
        <v>28.088000000000001</v>
      </c>
      <c r="F16" s="41">
        <v>88.8</v>
      </c>
      <c r="G16" s="38">
        <f t="shared" si="1"/>
        <v>17.759999999999998</v>
      </c>
      <c r="H16" s="41">
        <v>90.1</v>
      </c>
      <c r="I16" s="38">
        <f t="shared" si="2"/>
        <v>18.02</v>
      </c>
      <c r="J16" s="41">
        <v>96.9</v>
      </c>
      <c r="K16" s="38">
        <f t="shared" si="4"/>
        <v>19.380000000000003</v>
      </c>
      <c r="L16" s="41">
        <v>92.1</v>
      </c>
      <c r="M16" s="38">
        <f t="shared" si="4"/>
        <v>18.419999999999998</v>
      </c>
      <c r="N16" s="41">
        <f t="shared" si="3"/>
        <v>103.1</v>
      </c>
      <c r="O16" s="42">
        <v>20.627260799999998</v>
      </c>
    </row>
    <row r="17" spans="1:15" x14ac:dyDescent="0.2">
      <c r="A17" s="43" t="s">
        <v>9</v>
      </c>
      <c r="B17" s="44" t="s">
        <v>148</v>
      </c>
      <c r="C17" s="45">
        <v>9</v>
      </c>
      <c r="D17" s="41">
        <f t="shared" si="0"/>
        <v>252.8</v>
      </c>
      <c r="E17" s="38">
        <v>28.088000000000001</v>
      </c>
      <c r="F17" s="41">
        <v>159.80000000000001</v>
      </c>
      <c r="G17" s="38">
        <f t="shared" si="1"/>
        <v>17.755555555555556</v>
      </c>
      <c r="H17" s="41">
        <v>162.1</v>
      </c>
      <c r="I17" s="38">
        <f t="shared" si="2"/>
        <v>18.011111111111109</v>
      </c>
      <c r="J17" s="41">
        <v>155.69999999999999</v>
      </c>
      <c r="K17" s="38">
        <f t="shared" si="4"/>
        <v>17.299999999999997</v>
      </c>
      <c r="L17" s="41">
        <v>165.7</v>
      </c>
      <c r="M17" s="38">
        <f t="shared" si="4"/>
        <v>18.411111111111111</v>
      </c>
      <c r="N17" s="41">
        <f t="shared" si="3"/>
        <v>185.6</v>
      </c>
      <c r="O17" s="42">
        <v>20.627260799999998</v>
      </c>
    </row>
    <row r="18" spans="1:15" x14ac:dyDescent="0.2">
      <c r="A18" s="43" t="s">
        <v>10</v>
      </c>
      <c r="B18" s="44" t="s">
        <v>149</v>
      </c>
      <c r="C18" s="45">
        <v>6</v>
      </c>
      <c r="D18" s="41">
        <f t="shared" si="0"/>
        <v>168.5</v>
      </c>
      <c r="E18" s="38">
        <v>28.088000000000001</v>
      </c>
      <c r="F18" s="41">
        <v>106.8</v>
      </c>
      <c r="G18" s="38">
        <f t="shared" si="1"/>
        <v>17.8</v>
      </c>
      <c r="H18" s="41">
        <v>108.3</v>
      </c>
      <c r="I18" s="38">
        <f t="shared" si="2"/>
        <v>18.05</v>
      </c>
      <c r="J18" s="41">
        <v>103.8</v>
      </c>
      <c r="K18" s="38">
        <f t="shared" si="4"/>
        <v>17.3</v>
      </c>
      <c r="L18" s="41">
        <v>110.6</v>
      </c>
      <c r="M18" s="38">
        <f t="shared" si="4"/>
        <v>18.433333333333334</v>
      </c>
      <c r="N18" s="41">
        <f t="shared" si="3"/>
        <v>123.8</v>
      </c>
      <c r="O18" s="42">
        <v>20.627260799999998</v>
      </c>
    </row>
    <row r="19" spans="1:15" x14ac:dyDescent="0.2">
      <c r="A19" s="43" t="s">
        <v>11</v>
      </c>
      <c r="B19" s="44" t="s">
        <v>153</v>
      </c>
      <c r="C19" s="45">
        <v>8</v>
      </c>
      <c r="D19" s="41">
        <f t="shared" si="0"/>
        <v>224.7</v>
      </c>
      <c r="E19" s="38">
        <v>28.088000000000001</v>
      </c>
      <c r="F19" s="41">
        <v>142.30000000000001</v>
      </c>
      <c r="G19" s="38">
        <f t="shared" si="1"/>
        <v>17.787500000000001</v>
      </c>
      <c r="H19" s="41">
        <v>144.30000000000001</v>
      </c>
      <c r="I19" s="38">
        <f t="shared" si="2"/>
        <v>18.037500000000001</v>
      </c>
      <c r="J19" s="41">
        <v>138.4</v>
      </c>
      <c r="K19" s="38">
        <f t="shared" si="4"/>
        <v>17.3</v>
      </c>
      <c r="L19" s="41">
        <v>147.4</v>
      </c>
      <c r="M19" s="38">
        <f t="shared" si="4"/>
        <v>18.425000000000001</v>
      </c>
      <c r="N19" s="41">
        <f t="shared" si="3"/>
        <v>165</v>
      </c>
      <c r="O19" s="42">
        <f>((146.2/8)*1.06)*1.065</f>
        <v>20.630647499999998</v>
      </c>
    </row>
    <row r="20" spans="1:15" ht="25.5" x14ac:dyDescent="0.2">
      <c r="A20" s="43" t="s">
        <v>12</v>
      </c>
      <c r="B20" s="44" t="s">
        <v>152</v>
      </c>
      <c r="C20" s="45">
        <v>14</v>
      </c>
      <c r="D20" s="41">
        <f t="shared" si="0"/>
        <v>393.2</v>
      </c>
      <c r="E20" s="38">
        <v>28.088000000000001</v>
      </c>
      <c r="F20" s="41">
        <v>249.1</v>
      </c>
      <c r="G20" s="38">
        <f t="shared" si="1"/>
        <v>17.792857142857141</v>
      </c>
      <c r="H20" s="41">
        <v>252.6</v>
      </c>
      <c r="I20" s="38">
        <f t="shared" si="2"/>
        <v>18.042857142857141</v>
      </c>
      <c r="J20" s="41">
        <v>242.2</v>
      </c>
      <c r="K20" s="38">
        <f t="shared" si="4"/>
        <v>17.3</v>
      </c>
      <c r="L20" s="41">
        <v>257.89999999999998</v>
      </c>
      <c r="M20" s="38">
        <f t="shared" si="4"/>
        <v>18.421428571428571</v>
      </c>
      <c r="N20" s="41">
        <f t="shared" si="3"/>
        <v>288.8</v>
      </c>
      <c r="O20" s="42">
        <v>20.627260799999998</v>
      </c>
    </row>
    <row r="21" spans="1:15" ht="25.5" x14ac:dyDescent="0.2">
      <c r="A21" s="43" t="s">
        <v>25</v>
      </c>
      <c r="B21" s="44" t="s">
        <v>150</v>
      </c>
      <c r="C21" s="45"/>
      <c r="D21" s="41">
        <f t="shared" si="0"/>
        <v>0</v>
      </c>
      <c r="E21" s="38">
        <v>0</v>
      </c>
      <c r="F21" s="41">
        <v>0</v>
      </c>
      <c r="G21" s="38"/>
      <c r="H21" s="41">
        <v>0</v>
      </c>
      <c r="I21" s="38">
        <v>0</v>
      </c>
      <c r="J21" s="41">
        <v>0</v>
      </c>
      <c r="K21" s="38">
        <v>0</v>
      </c>
      <c r="L21" s="41">
        <v>0</v>
      </c>
      <c r="M21" s="38">
        <v>0</v>
      </c>
      <c r="N21" s="41">
        <f t="shared" si="3"/>
        <v>0</v>
      </c>
      <c r="O21" s="42">
        <v>0</v>
      </c>
    </row>
    <row r="22" spans="1:15" ht="25.5" x14ac:dyDescent="0.2">
      <c r="A22" s="43" t="s">
        <v>21</v>
      </c>
      <c r="B22" s="44" t="s">
        <v>151</v>
      </c>
      <c r="C22" s="45"/>
      <c r="D22" s="41">
        <f t="shared" si="0"/>
        <v>0</v>
      </c>
      <c r="E22" s="38">
        <v>0</v>
      </c>
      <c r="F22" s="41">
        <v>0</v>
      </c>
      <c r="G22" s="38"/>
      <c r="H22" s="41">
        <v>0</v>
      </c>
      <c r="I22" s="38">
        <v>0</v>
      </c>
      <c r="J22" s="41">
        <v>0</v>
      </c>
      <c r="K22" s="38">
        <v>0</v>
      </c>
      <c r="L22" s="41">
        <v>0</v>
      </c>
      <c r="M22" s="38">
        <v>0</v>
      </c>
      <c r="N22" s="41">
        <f t="shared" si="3"/>
        <v>0</v>
      </c>
      <c r="O22" s="42">
        <v>0</v>
      </c>
    </row>
    <row r="23" spans="1:15" x14ac:dyDescent="0.2">
      <c r="A23" s="43" t="s">
        <v>17</v>
      </c>
      <c r="B23" s="44" t="s">
        <v>155</v>
      </c>
      <c r="C23" s="45"/>
      <c r="D23" s="41">
        <f t="shared" si="0"/>
        <v>0</v>
      </c>
      <c r="E23" s="38">
        <v>28.088000000000001</v>
      </c>
      <c r="F23" s="41">
        <v>300.39999999999998</v>
      </c>
      <c r="G23" s="38">
        <v>0</v>
      </c>
      <c r="H23" s="41">
        <v>304.7</v>
      </c>
      <c r="I23" s="38">
        <v>0</v>
      </c>
      <c r="J23" s="41">
        <v>310.3</v>
      </c>
      <c r="K23" s="38">
        <v>0</v>
      </c>
      <c r="L23" s="41">
        <v>330.4</v>
      </c>
      <c r="M23" s="38">
        <v>0</v>
      </c>
      <c r="N23" s="41">
        <f t="shared" si="3"/>
        <v>0</v>
      </c>
      <c r="O23" s="42">
        <v>0</v>
      </c>
    </row>
    <row r="24" spans="1:15" x14ac:dyDescent="0.2">
      <c r="A24" s="43" t="s">
        <v>20</v>
      </c>
      <c r="B24" s="44" t="s">
        <v>156</v>
      </c>
      <c r="C24" s="45"/>
      <c r="D24" s="41">
        <f t="shared" si="0"/>
        <v>0</v>
      </c>
      <c r="E24" s="38">
        <v>28.088000000000001</v>
      </c>
      <c r="F24" s="41">
        <v>300.39999999999998</v>
      </c>
      <c r="G24" s="38">
        <v>0</v>
      </c>
      <c r="H24" s="41">
        <v>304.7</v>
      </c>
      <c r="I24" s="38">
        <v>0</v>
      </c>
      <c r="J24" s="41">
        <v>310.3</v>
      </c>
      <c r="K24" s="38">
        <v>0</v>
      </c>
      <c r="L24" s="41">
        <v>330.4</v>
      </c>
      <c r="M24" s="38">
        <v>0</v>
      </c>
      <c r="N24" s="41">
        <f t="shared" si="3"/>
        <v>0</v>
      </c>
      <c r="O24" s="42">
        <v>0</v>
      </c>
    </row>
    <row r="25" spans="1:15" x14ac:dyDescent="0.2">
      <c r="A25" s="43" t="s">
        <v>18</v>
      </c>
      <c r="B25" s="44" t="s">
        <v>158</v>
      </c>
      <c r="C25" s="45">
        <v>15</v>
      </c>
      <c r="D25" s="41">
        <f t="shared" si="0"/>
        <v>421.3</v>
      </c>
      <c r="E25" s="38">
        <v>28.088000000000001</v>
      </c>
      <c r="F25" s="41">
        <v>299.2</v>
      </c>
      <c r="G25" s="38">
        <f t="shared" ref="G25:G31" si="5">F25/C25</f>
        <v>19.946666666666665</v>
      </c>
      <c r="H25" s="41">
        <v>303.39999999999998</v>
      </c>
      <c r="I25" s="38">
        <f t="shared" ref="I25:I31" si="6">H25/C25</f>
        <v>20.226666666666667</v>
      </c>
      <c r="J25" s="41">
        <v>291.10000000000002</v>
      </c>
      <c r="K25" s="38">
        <f t="shared" si="4"/>
        <v>19.40666666666667</v>
      </c>
      <c r="L25" s="41">
        <v>309.7</v>
      </c>
      <c r="M25" s="38">
        <f t="shared" si="4"/>
        <v>20.646666666666665</v>
      </c>
      <c r="N25" s="41">
        <f t="shared" si="3"/>
        <v>309.39999999999998</v>
      </c>
      <c r="O25" s="42">
        <f t="shared" ref="O25:O30" si="7">((274.1/C25)*1.06)*1.065</f>
        <v>20.628766000000002</v>
      </c>
    </row>
    <row r="26" spans="1:15" x14ac:dyDescent="0.2">
      <c r="A26" s="43" t="s">
        <v>19</v>
      </c>
      <c r="B26" s="44" t="s">
        <v>157</v>
      </c>
      <c r="C26" s="45">
        <v>30</v>
      </c>
      <c r="D26" s="41">
        <f t="shared" si="0"/>
        <v>842.6</v>
      </c>
      <c r="E26" s="38">
        <v>28.088000000000001</v>
      </c>
      <c r="F26" s="41">
        <v>299.2</v>
      </c>
      <c r="G26" s="38">
        <f t="shared" si="5"/>
        <v>9.9733333333333327</v>
      </c>
      <c r="H26" s="41">
        <v>303.39999999999998</v>
      </c>
      <c r="I26" s="38">
        <f t="shared" si="6"/>
        <v>10.113333333333333</v>
      </c>
      <c r="J26" s="41">
        <v>291.10000000000002</v>
      </c>
      <c r="K26" s="38">
        <f t="shared" si="4"/>
        <v>9.7033333333333349</v>
      </c>
      <c r="L26" s="41">
        <v>309.7</v>
      </c>
      <c r="M26" s="38">
        <f t="shared" si="4"/>
        <v>10.323333333333332</v>
      </c>
      <c r="N26" s="41">
        <f t="shared" si="3"/>
        <v>309.39999999999998</v>
      </c>
      <c r="O26" s="42">
        <f t="shared" si="7"/>
        <v>10.314383000000001</v>
      </c>
    </row>
    <row r="27" spans="1:15" x14ac:dyDescent="0.2">
      <c r="A27" s="43" t="s">
        <v>23</v>
      </c>
      <c r="B27" s="44" t="s">
        <v>159</v>
      </c>
      <c r="C27" s="45">
        <v>45</v>
      </c>
      <c r="D27" s="41">
        <f t="shared" si="0"/>
        <v>1264</v>
      </c>
      <c r="E27" s="38">
        <v>28.088000000000001</v>
      </c>
      <c r="F27" s="41">
        <v>299.2</v>
      </c>
      <c r="G27" s="38">
        <f t="shared" si="5"/>
        <v>6.6488888888888891</v>
      </c>
      <c r="H27" s="41">
        <v>303.39999999999998</v>
      </c>
      <c r="I27" s="38">
        <f t="shared" si="6"/>
        <v>6.7422222222222219</v>
      </c>
      <c r="J27" s="41">
        <v>291</v>
      </c>
      <c r="K27" s="38">
        <f t="shared" si="4"/>
        <v>6.4666666666666668</v>
      </c>
      <c r="L27" s="41">
        <v>309.7</v>
      </c>
      <c r="M27" s="38">
        <f t="shared" si="4"/>
        <v>6.8822222222222216</v>
      </c>
      <c r="N27" s="41">
        <f t="shared" si="3"/>
        <v>309.39999999999998</v>
      </c>
      <c r="O27" s="42">
        <f t="shared" si="7"/>
        <v>6.8762553333333347</v>
      </c>
    </row>
    <row r="28" spans="1:15" x14ac:dyDescent="0.2">
      <c r="A28" s="43" t="s">
        <v>14</v>
      </c>
      <c r="B28" s="44" t="s">
        <v>160</v>
      </c>
      <c r="C28" s="45">
        <v>15</v>
      </c>
      <c r="D28" s="41">
        <f t="shared" si="0"/>
        <v>421.3</v>
      </c>
      <c r="E28" s="38">
        <v>28.088000000000001</v>
      </c>
      <c r="F28" s="41">
        <v>329</v>
      </c>
      <c r="G28" s="38">
        <f t="shared" si="5"/>
        <v>21.933333333333334</v>
      </c>
      <c r="H28" s="41">
        <v>366</v>
      </c>
      <c r="I28" s="38">
        <f t="shared" si="6"/>
        <v>24.4</v>
      </c>
      <c r="J28" s="41">
        <v>291</v>
      </c>
      <c r="K28" s="38">
        <f t="shared" si="4"/>
        <v>19.399999999999999</v>
      </c>
      <c r="L28" s="41">
        <v>309.7</v>
      </c>
      <c r="M28" s="38">
        <f t="shared" si="4"/>
        <v>20.646666666666665</v>
      </c>
      <c r="N28" s="41">
        <f t="shared" si="3"/>
        <v>309.39999999999998</v>
      </c>
      <c r="O28" s="42">
        <f t="shared" si="7"/>
        <v>20.628766000000002</v>
      </c>
    </row>
    <row r="29" spans="1:15" ht="25.5" x14ac:dyDescent="0.2">
      <c r="A29" s="43" t="s">
        <v>15</v>
      </c>
      <c r="B29" s="44" t="s">
        <v>161</v>
      </c>
      <c r="C29" s="45">
        <v>30</v>
      </c>
      <c r="D29" s="41">
        <f t="shared" si="0"/>
        <v>842.6</v>
      </c>
      <c r="E29" s="38">
        <v>28.088000000000001</v>
      </c>
      <c r="F29" s="41">
        <v>329</v>
      </c>
      <c r="G29" s="38">
        <f t="shared" si="5"/>
        <v>10.966666666666667</v>
      </c>
      <c r="H29" s="41">
        <v>366</v>
      </c>
      <c r="I29" s="38">
        <f t="shared" si="6"/>
        <v>12.2</v>
      </c>
      <c r="J29" s="41">
        <v>291</v>
      </c>
      <c r="K29" s="38">
        <f t="shared" si="4"/>
        <v>9.6999999999999993</v>
      </c>
      <c r="L29" s="41">
        <v>309.7</v>
      </c>
      <c r="M29" s="38">
        <f t="shared" si="4"/>
        <v>10.323333333333332</v>
      </c>
      <c r="N29" s="41">
        <f t="shared" si="3"/>
        <v>309.39999999999998</v>
      </c>
      <c r="O29" s="42">
        <f t="shared" si="7"/>
        <v>10.314383000000001</v>
      </c>
    </row>
    <row r="30" spans="1:15" x14ac:dyDescent="0.2">
      <c r="A30" s="43" t="s">
        <v>16</v>
      </c>
      <c r="B30" s="44" t="s">
        <v>162</v>
      </c>
      <c r="C30" s="45">
        <v>45</v>
      </c>
      <c r="D30" s="41">
        <f t="shared" si="0"/>
        <v>1264</v>
      </c>
      <c r="E30" s="38">
        <v>28.088000000000001</v>
      </c>
      <c r="F30" s="41">
        <v>329</v>
      </c>
      <c r="G30" s="38">
        <f t="shared" si="5"/>
        <v>7.3111111111111109</v>
      </c>
      <c r="H30" s="41">
        <v>366</v>
      </c>
      <c r="I30" s="38">
        <f t="shared" si="6"/>
        <v>8.1333333333333329</v>
      </c>
      <c r="J30" s="41">
        <v>291</v>
      </c>
      <c r="K30" s="38">
        <f t="shared" si="4"/>
        <v>6.4666666666666668</v>
      </c>
      <c r="L30" s="41">
        <v>309.7</v>
      </c>
      <c r="M30" s="38">
        <f t="shared" si="4"/>
        <v>6.8822222222222216</v>
      </c>
      <c r="N30" s="41">
        <f t="shared" si="3"/>
        <v>309.39999999999998</v>
      </c>
      <c r="O30" s="42">
        <f t="shared" si="7"/>
        <v>6.8762553333333347</v>
      </c>
    </row>
    <row r="31" spans="1:15" x14ac:dyDescent="0.2">
      <c r="A31" s="43" t="s">
        <v>13</v>
      </c>
      <c r="B31" s="46" t="s">
        <v>163</v>
      </c>
      <c r="C31" s="45">
        <v>21.43</v>
      </c>
      <c r="D31" s="41">
        <f t="shared" si="0"/>
        <v>601.9</v>
      </c>
      <c r="E31" s="38">
        <v>28.088000000000001</v>
      </c>
      <c r="F31" s="41">
        <v>381.2</v>
      </c>
      <c r="G31" s="38">
        <f t="shared" si="5"/>
        <v>17.78814745683621</v>
      </c>
      <c r="H31" s="41">
        <v>386.6</v>
      </c>
      <c r="I31" s="38">
        <f t="shared" si="6"/>
        <v>18.040130657956137</v>
      </c>
      <c r="J31" s="41">
        <v>370.9</v>
      </c>
      <c r="K31" s="38">
        <f t="shared" si="4"/>
        <v>17.307512832477833</v>
      </c>
      <c r="L31" s="41">
        <v>395</v>
      </c>
      <c r="M31" s="38">
        <f t="shared" si="4"/>
        <v>18.43210452636491</v>
      </c>
      <c r="N31" s="41">
        <f t="shared" si="3"/>
        <v>442</v>
      </c>
      <c r="O31" s="42">
        <v>20.627260799999998</v>
      </c>
    </row>
    <row r="32" spans="1:15" x14ac:dyDescent="0.2">
      <c r="A32" s="47"/>
      <c r="B32" s="48"/>
      <c r="C32" s="49"/>
      <c r="D32" s="50"/>
      <c r="E32" s="51"/>
      <c r="F32" s="50"/>
      <c r="G32" s="52"/>
      <c r="H32" s="50"/>
      <c r="I32" s="52"/>
      <c r="J32" s="53"/>
      <c r="K32" s="52"/>
      <c r="L32" s="53"/>
      <c r="M32" s="52"/>
      <c r="N32" s="54"/>
      <c r="O32" s="55"/>
    </row>
    <row r="33" spans="1:15" s="66" customFormat="1" x14ac:dyDescent="0.2">
      <c r="A33" s="56"/>
      <c r="B33" s="57" t="s">
        <v>4</v>
      </c>
      <c r="C33" s="58"/>
      <c r="D33" s="59"/>
      <c r="E33" s="60"/>
      <c r="F33" s="61"/>
      <c r="G33" s="62"/>
      <c r="H33" s="61"/>
      <c r="I33" s="63"/>
      <c r="J33" s="64"/>
      <c r="K33" s="62"/>
      <c r="L33" s="64"/>
      <c r="M33" s="62"/>
      <c r="N33" s="60"/>
      <c r="O33" s="65"/>
    </row>
    <row r="34" spans="1:15" s="66" customFormat="1" x14ac:dyDescent="0.2">
      <c r="A34" s="67"/>
      <c r="B34" s="68"/>
      <c r="C34" s="69"/>
      <c r="D34" s="70"/>
      <c r="E34" s="71"/>
      <c r="F34" s="72"/>
      <c r="G34" s="73"/>
      <c r="H34" s="72"/>
      <c r="I34" s="73"/>
      <c r="J34" s="74"/>
      <c r="K34" s="71"/>
      <c r="L34" s="74"/>
      <c r="M34" s="71"/>
      <c r="N34" s="33"/>
      <c r="O34" s="75"/>
    </row>
    <row r="35" spans="1:15" s="66" customFormat="1" ht="25.5" x14ac:dyDescent="0.2">
      <c r="A35" s="76" t="s">
        <v>115</v>
      </c>
      <c r="B35" s="44" t="s">
        <v>164</v>
      </c>
      <c r="C35" s="45">
        <v>7.5</v>
      </c>
      <c r="D35" s="77">
        <f>ROUND(E35*C35,1)</f>
        <v>123.9</v>
      </c>
      <c r="E35" s="78">
        <f>K35</f>
        <v>16.524339923757601</v>
      </c>
      <c r="F35" s="41">
        <f t="shared" ref="F35:H66" si="8">ROUND(G35*$C35,1)</f>
        <v>133.30000000000001</v>
      </c>
      <c r="G35" s="38">
        <v>17.77</v>
      </c>
      <c r="H35" s="41">
        <f t="shared" si="8"/>
        <v>137.6</v>
      </c>
      <c r="I35" s="38">
        <v>18.348689436060365</v>
      </c>
      <c r="J35" s="41">
        <f t="shared" ref="J35:J66" si="9">ROUND(K35*C35,1)</f>
        <v>123.9</v>
      </c>
      <c r="K35" s="38">
        <f>M35/1.065</f>
        <v>16.524339923757601</v>
      </c>
      <c r="L35" s="41">
        <f>ROUND(M35*C35,1)</f>
        <v>132</v>
      </c>
      <c r="M35" s="38">
        <v>17.598422018801845</v>
      </c>
      <c r="N35" s="41">
        <f t="shared" ref="N35:N66" si="10">ROUND(O35*C35,1)</f>
        <v>154.69999999999999</v>
      </c>
      <c r="O35" s="42">
        <v>20.627260799999998</v>
      </c>
    </row>
    <row r="36" spans="1:15" s="66" customFormat="1" x14ac:dyDescent="0.2">
      <c r="A36" s="43" t="s">
        <v>27</v>
      </c>
      <c r="B36" s="44" t="s">
        <v>42</v>
      </c>
      <c r="C36" s="45">
        <v>10</v>
      </c>
      <c r="D36" s="41">
        <f t="shared" ref="D36:D101" si="11">ROUND(E36*C36,1)</f>
        <v>280.89999999999998</v>
      </c>
      <c r="E36" s="38">
        <v>28.088000000000001</v>
      </c>
      <c r="F36" s="41">
        <f t="shared" si="8"/>
        <v>110.1</v>
      </c>
      <c r="G36" s="38">
        <v>11.012</v>
      </c>
      <c r="H36" s="41">
        <f t="shared" si="8"/>
        <v>111.7</v>
      </c>
      <c r="I36" s="38">
        <v>11.170979788257942</v>
      </c>
      <c r="J36" s="41">
        <f t="shared" si="9"/>
        <v>107.1</v>
      </c>
      <c r="K36" s="38">
        <f t="shared" ref="K36:K101" si="12">M36/1.065</f>
        <v>10.714553990610328</v>
      </c>
      <c r="L36" s="41">
        <f t="shared" ref="L36:L101" si="13">ROUND(M36*C36,1)</f>
        <v>114.1</v>
      </c>
      <c r="M36" s="38">
        <v>11.411</v>
      </c>
      <c r="N36" s="41">
        <f t="shared" si="10"/>
        <v>113.9</v>
      </c>
      <c r="O36" s="42">
        <v>11.393987699999998</v>
      </c>
    </row>
    <row r="37" spans="1:15" s="66" customFormat="1" x14ac:dyDescent="0.2">
      <c r="A37" s="43" t="s">
        <v>71</v>
      </c>
      <c r="B37" s="44" t="s">
        <v>166</v>
      </c>
      <c r="C37" s="45">
        <v>12</v>
      </c>
      <c r="D37" s="41">
        <f t="shared" si="11"/>
        <v>337.1</v>
      </c>
      <c r="E37" s="38">
        <v>28.088000000000001</v>
      </c>
      <c r="F37" s="41">
        <f t="shared" si="8"/>
        <v>132.1</v>
      </c>
      <c r="G37" s="38">
        <v>11.012</v>
      </c>
      <c r="H37" s="41">
        <f t="shared" si="8"/>
        <v>136.5</v>
      </c>
      <c r="I37" s="38">
        <v>11.374062550120291</v>
      </c>
      <c r="J37" s="41">
        <f t="shared" si="9"/>
        <v>128.6</v>
      </c>
      <c r="K37" s="38">
        <f t="shared" si="12"/>
        <v>10.714553990610328</v>
      </c>
      <c r="L37" s="41">
        <f t="shared" si="13"/>
        <v>136.9</v>
      </c>
      <c r="M37" s="38">
        <v>11.411</v>
      </c>
      <c r="N37" s="41">
        <f t="shared" si="10"/>
        <v>136.69999999999999</v>
      </c>
      <c r="O37" s="42">
        <v>11.393987699999998</v>
      </c>
    </row>
    <row r="38" spans="1:15" s="66" customFormat="1" ht="25.5" x14ac:dyDescent="0.2">
      <c r="A38" s="43" t="s">
        <v>30</v>
      </c>
      <c r="B38" s="44" t="s">
        <v>167</v>
      </c>
      <c r="C38" s="45">
        <v>6</v>
      </c>
      <c r="D38" s="41">
        <f t="shared" si="11"/>
        <v>168.5</v>
      </c>
      <c r="E38" s="38">
        <v>28.088000000000001</v>
      </c>
      <c r="F38" s="41">
        <f t="shared" si="8"/>
        <v>66.099999999999994</v>
      </c>
      <c r="G38" s="38">
        <v>11.012</v>
      </c>
      <c r="H38" s="41">
        <f t="shared" si="8"/>
        <v>68.3</v>
      </c>
      <c r="I38" s="38">
        <v>11.383191011235956</v>
      </c>
      <c r="J38" s="41">
        <f t="shared" si="9"/>
        <v>64.3</v>
      </c>
      <c r="K38" s="38">
        <f t="shared" si="12"/>
        <v>10.714553990610328</v>
      </c>
      <c r="L38" s="41">
        <f t="shared" si="13"/>
        <v>68.5</v>
      </c>
      <c r="M38" s="38">
        <v>11.411</v>
      </c>
      <c r="N38" s="41">
        <f t="shared" si="10"/>
        <v>68.400000000000006</v>
      </c>
      <c r="O38" s="42">
        <v>11.393987699999998</v>
      </c>
    </row>
    <row r="39" spans="1:15" s="66" customFormat="1" ht="25.5" x14ac:dyDescent="0.2">
      <c r="A39" s="43" t="s">
        <v>72</v>
      </c>
      <c r="B39" s="44" t="s">
        <v>168</v>
      </c>
      <c r="C39" s="45">
        <v>8</v>
      </c>
      <c r="D39" s="41">
        <f t="shared" si="11"/>
        <v>224.7</v>
      </c>
      <c r="E39" s="38">
        <v>28.088000000000001</v>
      </c>
      <c r="F39" s="41">
        <f t="shared" si="8"/>
        <v>88.1</v>
      </c>
      <c r="G39" s="38">
        <v>11.012</v>
      </c>
      <c r="H39" s="41">
        <f t="shared" si="8"/>
        <v>91.1</v>
      </c>
      <c r="I39" s="38">
        <v>11.383042117930206</v>
      </c>
      <c r="J39" s="41">
        <f t="shared" si="9"/>
        <v>85.7</v>
      </c>
      <c r="K39" s="38">
        <f t="shared" si="12"/>
        <v>10.714553990610328</v>
      </c>
      <c r="L39" s="41">
        <f t="shared" si="13"/>
        <v>91.3</v>
      </c>
      <c r="M39" s="38">
        <v>11.411</v>
      </c>
      <c r="N39" s="41">
        <f t="shared" si="10"/>
        <v>91.2</v>
      </c>
      <c r="O39" s="42">
        <v>11.393987699999998</v>
      </c>
    </row>
    <row r="40" spans="1:15" s="66" customFormat="1" ht="25.5" x14ac:dyDescent="0.2">
      <c r="A40" s="43" t="s">
        <v>73</v>
      </c>
      <c r="B40" s="44" t="s">
        <v>169</v>
      </c>
      <c r="C40" s="45">
        <v>6</v>
      </c>
      <c r="D40" s="41">
        <f t="shared" si="11"/>
        <v>168.5</v>
      </c>
      <c r="E40" s="38">
        <v>28.088000000000001</v>
      </c>
      <c r="F40" s="41">
        <f t="shared" si="8"/>
        <v>66.099999999999994</v>
      </c>
      <c r="G40" s="38">
        <v>11.012</v>
      </c>
      <c r="H40" s="41">
        <f t="shared" si="8"/>
        <v>68.3</v>
      </c>
      <c r="I40" s="38">
        <v>11.383191011235956</v>
      </c>
      <c r="J40" s="41">
        <f t="shared" si="9"/>
        <v>64.3</v>
      </c>
      <c r="K40" s="38">
        <f t="shared" si="12"/>
        <v>10.714553990610328</v>
      </c>
      <c r="L40" s="41">
        <f t="shared" si="13"/>
        <v>68.5</v>
      </c>
      <c r="M40" s="38">
        <v>11.411</v>
      </c>
      <c r="N40" s="41">
        <f t="shared" si="10"/>
        <v>68.400000000000006</v>
      </c>
      <c r="O40" s="42">
        <v>11.393987699999998</v>
      </c>
    </row>
    <row r="41" spans="1:15" s="66" customFormat="1" x14ac:dyDescent="0.2">
      <c r="A41" s="43" t="s">
        <v>74</v>
      </c>
      <c r="B41" s="44" t="s">
        <v>170</v>
      </c>
      <c r="C41" s="45">
        <v>3.25</v>
      </c>
      <c r="D41" s="41">
        <f t="shared" si="11"/>
        <v>91.3</v>
      </c>
      <c r="E41" s="38">
        <v>28.088000000000001</v>
      </c>
      <c r="F41" s="41">
        <f t="shared" si="8"/>
        <v>35.799999999999997</v>
      </c>
      <c r="G41" s="38">
        <v>11.012</v>
      </c>
      <c r="H41" s="41">
        <f t="shared" si="8"/>
        <v>37</v>
      </c>
      <c r="I41" s="38">
        <v>11.370378698224853</v>
      </c>
      <c r="J41" s="41">
        <f t="shared" si="9"/>
        <v>34.799999999999997</v>
      </c>
      <c r="K41" s="38">
        <f t="shared" si="12"/>
        <v>10.714553990610328</v>
      </c>
      <c r="L41" s="41">
        <f t="shared" si="13"/>
        <v>37.1</v>
      </c>
      <c r="M41" s="38">
        <v>11.411</v>
      </c>
      <c r="N41" s="41">
        <f t="shared" si="10"/>
        <v>37</v>
      </c>
      <c r="O41" s="42">
        <v>11.393987699999998</v>
      </c>
    </row>
    <row r="42" spans="1:15" s="66" customFormat="1" x14ac:dyDescent="0.2">
      <c r="A42" s="43" t="s">
        <v>75</v>
      </c>
      <c r="B42" s="44" t="s">
        <v>172</v>
      </c>
      <c r="C42" s="45">
        <v>4</v>
      </c>
      <c r="D42" s="41">
        <f t="shared" si="11"/>
        <v>112.4</v>
      </c>
      <c r="E42" s="38">
        <v>28.088000000000001</v>
      </c>
      <c r="F42" s="41">
        <f t="shared" si="8"/>
        <v>44</v>
      </c>
      <c r="G42" s="38">
        <v>11.012</v>
      </c>
      <c r="H42" s="41">
        <f t="shared" si="8"/>
        <v>45.5</v>
      </c>
      <c r="I42" s="38">
        <v>11.382596153846153</v>
      </c>
      <c r="J42" s="41">
        <f t="shared" si="9"/>
        <v>42.9</v>
      </c>
      <c r="K42" s="38">
        <f t="shared" si="12"/>
        <v>10.714553990610328</v>
      </c>
      <c r="L42" s="41">
        <f t="shared" si="13"/>
        <v>45.6</v>
      </c>
      <c r="M42" s="38">
        <v>11.411</v>
      </c>
      <c r="N42" s="41">
        <f t="shared" si="10"/>
        <v>45.6</v>
      </c>
      <c r="O42" s="42">
        <v>11.393987699999998</v>
      </c>
    </row>
    <row r="43" spans="1:15" s="66" customFormat="1" ht="25.5" x14ac:dyDescent="0.2">
      <c r="A43" s="43" t="s">
        <v>76</v>
      </c>
      <c r="B43" s="44" t="s">
        <v>171</v>
      </c>
      <c r="C43" s="45">
        <v>8</v>
      </c>
      <c r="D43" s="41">
        <f t="shared" si="11"/>
        <v>224.7</v>
      </c>
      <c r="E43" s="38">
        <v>28.088000000000001</v>
      </c>
      <c r="F43" s="41">
        <f t="shared" si="8"/>
        <v>88.1</v>
      </c>
      <c r="G43" s="38">
        <v>11.012</v>
      </c>
      <c r="H43" s="41">
        <f t="shared" si="8"/>
        <v>91.1</v>
      </c>
      <c r="I43" s="38">
        <v>11.383042117930206</v>
      </c>
      <c r="J43" s="41">
        <f t="shared" si="9"/>
        <v>85.7</v>
      </c>
      <c r="K43" s="38">
        <f t="shared" si="12"/>
        <v>10.714553990610328</v>
      </c>
      <c r="L43" s="41">
        <f t="shared" si="13"/>
        <v>91.3</v>
      </c>
      <c r="M43" s="38">
        <v>11.411</v>
      </c>
      <c r="N43" s="41">
        <f t="shared" si="10"/>
        <v>91.2</v>
      </c>
      <c r="O43" s="42">
        <v>11.393987699999998</v>
      </c>
    </row>
    <row r="44" spans="1:15" s="66" customFormat="1" x14ac:dyDescent="0.2">
      <c r="A44" s="43" t="s">
        <v>77</v>
      </c>
      <c r="B44" s="44" t="s">
        <v>174</v>
      </c>
      <c r="C44" s="45">
        <v>6</v>
      </c>
      <c r="D44" s="41">
        <f t="shared" si="11"/>
        <v>168.5</v>
      </c>
      <c r="E44" s="38">
        <v>28.088000000000001</v>
      </c>
      <c r="F44" s="41">
        <f t="shared" si="8"/>
        <v>66.099999999999994</v>
      </c>
      <c r="G44" s="38">
        <v>11.012</v>
      </c>
      <c r="H44" s="41">
        <f t="shared" si="8"/>
        <v>68.3</v>
      </c>
      <c r="I44" s="38">
        <v>11.383191011235956</v>
      </c>
      <c r="J44" s="41">
        <f t="shared" si="9"/>
        <v>64.3</v>
      </c>
      <c r="K44" s="38">
        <f t="shared" si="12"/>
        <v>10.714553990610328</v>
      </c>
      <c r="L44" s="41">
        <f t="shared" si="13"/>
        <v>68.5</v>
      </c>
      <c r="M44" s="38">
        <v>11.411</v>
      </c>
      <c r="N44" s="41">
        <f t="shared" si="10"/>
        <v>68.400000000000006</v>
      </c>
      <c r="O44" s="42">
        <v>11.393987699999998</v>
      </c>
    </row>
    <row r="45" spans="1:15" s="66" customFormat="1" x14ac:dyDescent="0.2">
      <c r="A45" s="43" t="s">
        <v>78</v>
      </c>
      <c r="B45" s="44" t="s">
        <v>173</v>
      </c>
      <c r="C45" s="45">
        <v>3</v>
      </c>
      <c r="D45" s="41">
        <f t="shared" si="11"/>
        <v>84.3</v>
      </c>
      <c r="E45" s="38">
        <v>28.088000000000001</v>
      </c>
      <c r="F45" s="41">
        <f t="shared" si="8"/>
        <v>33</v>
      </c>
      <c r="G45" s="38">
        <v>11.012</v>
      </c>
      <c r="H45" s="41">
        <f t="shared" si="8"/>
        <v>34.1</v>
      </c>
      <c r="I45" s="38">
        <v>11.364948717948719</v>
      </c>
      <c r="J45" s="41">
        <f t="shared" si="9"/>
        <v>32.1</v>
      </c>
      <c r="K45" s="38">
        <f t="shared" si="12"/>
        <v>10.714553990610328</v>
      </c>
      <c r="L45" s="41">
        <f t="shared" si="13"/>
        <v>34.200000000000003</v>
      </c>
      <c r="M45" s="38">
        <v>11.411</v>
      </c>
      <c r="N45" s="41">
        <f t="shared" si="10"/>
        <v>34.200000000000003</v>
      </c>
      <c r="O45" s="42">
        <v>11.393987699999998</v>
      </c>
    </row>
    <row r="46" spans="1:15" s="66" customFormat="1" ht="25.5" x14ac:dyDescent="0.2">
      <c r="A46" s="43" t="s">
        <v>79</v>
      </c>
      <c r="B46" s="44" t="s">
        <v>175</v>
      </c>
      <c r="C46" s="45">
        <v>42</v>
      </c>
      <c r="D46" s="41">
        <f t="shared" si="11"/>
        <v>1179.7</v>
      </c>
      <c r="E46" s="38">
        <v>28.088000000000001</v>
      </c>
      <c r="F46" s="41">
        <f t="shared" si="8"/>
        <v>462.5</v>
      </c>
      <c r="G46" s="38">
        <v>11.012</v>
      </c>
      <c r="H46" s="41">
        <f t="shared" si="8"/>
        <v>477.9</v>
      </c>
      <c r="I46" s="38">
        <v>11.377972954389183</v>
      </c>
      <c r="J46" s="41">
        <f t="shared" si="9"/>
        <v>450</v>
      </c>
      <c r="K46" s="38">
        <f t="shared" si="12"/>
        <v>10.714553990610328</v>
      </c>
      <c r="L46" s="41">
        <f t="shared" si="13"/>
        <v>479.3</v>
      </c>
      <c r="M46" s="38">
        <v>11.411</v>
      </c>
      <c r="N46" s="41">
        <f t="shared" si="10"/>
        <v>478.5</v>
      </c>
      <c r="O46" s="42">
        <v>11.393987699999998</v>
      </c>
    </row>
    <row r="47" spans="1:15" s="66" customFormat="1" ht="25.5" x14ac:dyDescent="0.2">
      <c r="A47" s="43" t="s">
        <v>80</v>
      </c>
      <c r="B47" s="44" t="s">
        <v>176</v>
      </c>
      <c r="C47" s="45">
        <v>14</v>
      </c>
      <c r="D47" s="41">
        <f t="shared" si="11"/>
        <v>393.2</v>
      </c>
      <c r="E47" s="38">
        <v>28.088000000000001</v>
      </c>
      <c r="F47" s="41">
        <f t="shared" si="8"/>
        <v>154.19999999999999</v>
      </c>
      <c r="G47" s="38">
        <v>11.012</v>
      </c>
      <c r="H47" s="41">
        <f t="shared" si="8"/>
        <v>159.30000000000001</v>
      </c>
      <c r="I47" s="38">
        <v>11.375532324621732</v>
      </c>
      <c r="J47" s="41">
        <f t="shared" si="9"/>
        <v>150</v>
      </c>
      <c r="K47" s="38">
        <f t="shared" si="12"/>
        <v>10.714553990610328</v>
      </c>
      <c r="L47" s="41">
        <f t="shared" si="13"/>
        <v>159.80000000000001</v>
      </c>
      <c r="M47" s="38">
        <v>11.411</v>
      </c>
      <c r="N47" s="41">
        <f t="shared" si="10"/>
        <v>159.5</v>
      </c>
      <c r="O47" s="42">
        <v>11.393987699999998</v>
      </c>
    </row>
    <row r="48" spans="1:15" s="66" customFormat="1" ht="25.5" x14ac:dyDescent="0.2">
      <c r="A48" s="43" t="s">
        <v>81</v>
      </c>
      <c r="B48" s="44" t="s">
        <v>177</v>
      </c>
      <c r="C48" s="45">
        <v>7</v>
      </c>
      <c r="D48" s="41">
        <f t="shared" si="11"/>
        <v>196.6</v>
      </c>
      <c r="E48" s="38">
        <v>28.088000000000001</v>
      </c>
      <c r="F48" s="41">
        <f t="shared" si="8"/>
        <v>77.099999999999994</v>
      </c>
      <c r="G48" s="38">
        <v>11.012</v>
      </c>
      <c r="H48" s="41">
        <f t="shared" si="8"/>
        <v>79.599999999999994</v>
      </c>
      <c r="I48" s="38">
        <v>11.375532324621732</v>
      </c>
      <c r="J48" s="41">
        <f t="shared" si="9"/>
        <v>75</v>
      </c>
      <c r="K48" s="38">
        <f t="shared" si="12"/>
        <v>10.714553990610328</v>
      </c>
      <c r="L48" s="41">
        <f t="shared" si="13"/>
        <v>79.900000000000006</v>
      </c>
      <c r="M48" s="38">
        <v>11.411</v>
      </c>
      <c r="N48" s="41">
        <f t="shared" si="10"/>
        <v>79.8</v>
      </c>
      <c r="O48" s="42">
        <v>11.393987699999998</v>
      </c>
    </row>
    <row r="49" spans="1:15" s="66" customFormat="1" x14ac:dyDescent="0.2">
      <c r="A49" s="43" t="s">
        <v>33</v>
      </c>
      <c r="B49" s="44" t="s">
        <v>38</v>
      </c>
      <c r="C49" s="45">
        <v>20</v>
      </c>
      <c r="D49" s="41">
        <f t="shared" si="11"/>
        <v>561.79999999999995</v>
      </c>
      <c r="E49" s="38">
        <v>28.088000000000001</v>
      </c>
      <c r="F49" s="41">
        <f t="shared" si="8"/>
        <v>220.2</v>
      </c>
      <c r="G49" s="38">
        <v>11.012</v>
      </c>
      <c r="H49" s="41">
        <f t="shared" si="8"/>
        <v>227.6</v>
      </c>
      <c r="I49" s="38">
        <v>11.377653512993261</v>
      </c>
      <c r="J49" s="41">
        <f t="shared" si="9"/>
        <v>214.3</v>
      </c>
      <c r="K49" s="38">
        <f t="shared" si="12"/>
        <v>10.714553990610328</v>
      </c>
      <c r="L49" s="41">
        <f t="shared" si="13"/>
        <v>228.2</v>
      </c>
      <c r="M49" s="38">
        <v>11.411</v>
      </c>
      <c r="N49" s="41">
        <f t="shared" si="10"/>
        <v>227.9</v>
      </c>
      <c r="O49" s="42">
        <v>11.393987699999998</v>
      </c>
    </row>
    <row r="50" spans="1:15" s="66" customFormat="1" x14ac:dyDescent="0.2">
      <c r="A50" s="43" t="s">
        <v>82</v>
      </c>
      <c r="B50" s="44" t="s">
        <v>43</v>
      </c>
      <c r="C50" s="45">
        <v>20</v>
      </c>
      <c r="D50" s="41">
        <f t="shared" si="11"/>
        <v>561.79999999999995</v>
      </c>
      <c r="E50" s="38">
        <v>28.088000000000001</v>
      </c>
      <c r="F50" s="41">
        <f t="shared" si="8"/>
        <v>220.2</v>
      </c>
      <c r="G50" s="38">
        <v>11.012</v>
      </c>
      <c r="H50" s="41">
        <f t="shared" si="8"/>
        <v>227.6</v>
      </c>
      <c r="I50" s="38">
        <v>11.377653512993261</v>
      </c>
      <c r="J50" s="41">
        <f t="shared" si="9"/>
        <v>214.3</v>
      </c>
      <c r="K50" s="38">
        <f t="shared" si="12"/>
        <v>10.714553990610328</v>
      </c>
      <c r="L50" s="41">
        <f t="shared" si="13"/>
        <v>228.2</v>
      </c>
      <c r="M50" s="38">
        <v>11.411</v>
      </c>
      <c r="N50" s="41">
        <f t="shared" si="10"/>
        <v>227.9</v>
      </c>
      <c r="O50" s="42">
        <v>11.393987699999998</v>
      </c>
    </row>
    <row r="51" spans="1:15" s="66" customFormat="1" ht="13.15" customHeight="1" x14ac:dyDescent="0.2">
      <c r="A51" s="43" t="s">
        <v>83</v>
      </c>
      <c r="B51" s="44" t="s">
        <v>185</v>
      </c>
      <c r="C51" s="45">
        <v>31</v>
      </c>
      <c r="D51" s="41">
        <f t="shared" si="11"/>
        <v>870.7</v>
      </c>
      <c r="E51" s="38">
        <v>28.088000000000001</v>
      </c>
      <c r="F51" s="41">
        <f t="shared" si="8"/>
        <v>341.4</v>
      </c>
      <c r="G51" s="38">
        <v>11.012</v>
      </c>
      <c r="H51" s="41">
        <f t="shared" si="8"/>
        <v>352.7</v>
      </c>
      <c r="I51" s="38">
        <v>11.377813101521268</v>
      </c>
      <c r="J51" s="41">
        <f t="shared" si="9"/>
        <v>332.2</v>
      </c>
      <c r="K51" s="38">
        <f t="shared" si="12"/>
        <v>10.714553990610328</v>
      </c>
      <c r="L51" s="41">
        <f t="shared" si="13"/>
        <v>353.7</v>
      </c>
      <c r="M51" s="38">
        <v>11.411</v>
      </c>
      <c r="N51" s="41">
        <f t="shared" si="10"/>
        <v>353.2</v>
      </c>
      <c r="O51" s="42">
        <v>11.393987699999998</v>
      </c>
    </row>
    <row r="52" spans="1:15" s="66" customFormat="1" x14ac:dyDescent="0.2">
      <c r="A52" s="43" t="s">
        <v>31</v>
      </c>
      <c r="B52" s="44" t="s">
        <v>178</v>
      </c>
      <c r="C52" s="45">
        <v>14</v>
      </c>
      <c r="D52" s="41">
        <f t="shared" si="11"/>
        <v>393.2</v>
      </c>
      <c r="E52" s="38">
        <v>28.088000000000001</v>
      </c>
      <c r="F52" s="41">
        <f t="shared" si="8"/>
        <v>154.19999999999999</v>
      </c>
      <c r="G52" s="38">
        <v>11.012</v>
      </c>
      <c r="H52" s="41">
        <f t="shared" si="8"/>
        <v>159.30000000000001</v>
      </c>
      <c r="I52" s="38">
        <v>11.375532324621732</v>
      </c>
      <c r="J52" s="41">
        <f t="shared" si="9"/>
        <v>150</v>
      </c>
      <c r="K52" s="38">
        <f t="shared" si="12"/>
        <v>10.714553990610328</v>
      </c>
      <c r="L52" s="41">
        <f t="shared" si="13"/>
        <v>159.80000000000001</v>
      </c>
      <c r="M52" s="38">
        <v>11.411</v>
      </c>
      <c r="N52" s="41">
        <f t="shared" si="10"/>
        <v>159.5</v>
      </c>
      <c r="O52" s="42">
        <v>11.393987699999998</v>
      </c>
    </row>
    <row r="53" spans="1:15" s="66" customFormat="1" x14ac:dyDescent="0.2">
      <c r="A53" s="43" t="s">
        <v>84</v>
      </c>
      <c r="B53" s="44" t="s">
        <v>179</v>
      </c>
      <c r="C53" s="45">
        <v>7</v>
      </c>
      <c r="D53" s="41">
        <f t="shared" si="11"/>
        <v>196.6</v>
      </c>
      <c r="E53" s="38">
        <v>28.088000000000001</v>
      </c>
      <c r="F53" s="41">
        <f t="shared" si="8"/>
        <v>77.099999999999994</v>
      </c>
      <c r="G53" s="38">
        <v>11.012</v>
      </c>
      <c r="H53" s="41">
        <f t="shared" si="8"/>
        <v>79.599999999999994</v>
      </c>
      <c r="I53" s="38">
        <v>11.375532324621732</v>
      </c>
      <c r="J53" s="41">
        <f t="shared" si="9"/>
        <v>75</v>
      </c>
      <c r="K53" s="38">
        <f t="shared" si="12"/>
        <v>10.714553990610328</v>
      </c>
      <c r="L53" s="41">
        <f t="shared" si="13"/>
        <v>79.900000000000006</v>
      </c>
      <c r="M53" s="38">
        <v>11.411</v>
      </c>
      <c r="N53" s="41">
        <f t="shared" si="10"/>
        <v>79.8</v>
      </c>
      <c r="O53" s="42">
        <v>11.393987699999998</v>
      </c>
    </row>
    <row r="54" spans="1:15" s="66" customFormat="1" x14ac:dyDescent="0.2">
      <c r="A54" s="43" t="s">
        <v>85</v>
      </c>
      <c r="B54" s="44" t="s">
        <v>44</v>
      </c>
      <c r="C54" s="45">
        <v>64</v>
      </c>
      <c r="D54" s="41">
        <f t="shared" si="11"/>
        <v>1797.6</v>
      </c>
      <c r="E54" s="38">
        <v>28.088000000000001</v>
      </c>
      <c r="F54" s="41">
        <f t="shared" si="8"/>
        <v>704.8</v>
      </c>
      <c r="G54" s="38">
        <v>11.012</v>
      </c>
      <c r="H54" s="41">
        <f t="shared" si="8"/>
        <v>728.2</v>
      </c>
      <c r="I54" s="38">
        <v>11.378017747029629</v>
      </c>
      <c r="J54" s="41">
        <f t="shared" si="9"/>
        <v>685.7</v>
      </c>
      <c r="K54" s="38">
        <f t="shared" si="12"/>
        <v>10.714553990610328</v>
      </c>
      <c r="L54" s="41">
        <f t="shared" si="13"/>
        <v>730.3</v>
      </c>
      <c r="M54" s="38">
        <v>11.411</v>
      </c>
      <c r="N54" s="41">
        <f t="shared" si="10"/>
        <v>729.2</v>
      </c>
      <c r="O54" s="42">
        <v>11.393987699999998</v>
      </c>
    </row>
    <row r="55" spans="1:15" s="66" customFormat="1" x14ac:dyDescent="0.2">
      <c r="A55" s="43" t="s">
        <v>86</v>
      </c>
      <c r="B55" s="44" t="s">
        <v>45</v>
      </c>
      <c r="C55" s="45">
        <v>120</v>
      </c>
      <c r="D55" s="41">
        <f t="shared" si="11"/>
        <v>3370.6</v>
      </c>
      <c r="E55" s="38">
        <v>28.088000000000001</v>
      </c>
      <c r="F55" s="41">
        <f t="shared" si="8"/>
        <v>1321.4</v>
      </c>
      <c r="G55" s="38">
        <v>11.012</v>
      </c>
      <c r="H55" s="41">
        <f t="shared" si="8"/>
        <v>1365.3</v>
      </c>
      <c r="I55" s="38">
        <v>11.37768284270474</v>
      </c>
      <c r="J55" s="41">
        <f t="shared" si="9"/>
        <v>1285.7</v>
      </c>
      <c r="K55" s="38">
        <f t="shared" si="12"/>
        <v>10.714553990610328</v>
      </c>
      <c r="L55" s="41">
        <f t="shared" si="13"/>
        <v>1369.3</v>
      </c>
      <c r="M55" s="38">
        <v>11.411</v>
      </c>
      <c r="N55" s="41">
        <f t="shared" si="10"/>
        <v>1367.3</v>
      </c>
      <c r="O55" s="42">
        <v>11.393987699999998</v>
      </c>
    </row>
    <row r="56" spans="1:15" s="66" customFormat="1" x14ac:dyDescent="0.2">
      <c r="A56" s="43" t="s">
        <v>87</v>
      </c>
      <c r="B56" s="44" t="s">
        <v>46</v>
      </c>
      <c r="C56" s="45">
        <v>50</v>
      </c>
      <c r="D56" s="41">
        <f t="shared" si="11"/>
        <v>1404.4</v>
      </c>
      <c r="E56" s="38">
        <v>28.088000000000001</v>
      </c>
      <c r="F56" s="41">
        <f t="shared" si="8"/>
        <v>550.6</v>
      </c>
      <c r="G56" s="38">
        <v>11.012</v>
      </c>
      <c r="H56" s="41">
        <f t="shared" si="8"/>
        <v>558.4</v>
      </c>
      <c r="I56" s="38">
        <v>11.168860057747834</v>
      </c>
      <c r="J56" s="41">
        <f t="shared" si="9"/>
        <v>535.70000000000005</v>
      </c>
      <c r="K56" s="38">
        <f t="shared" si="12"/>
        <v>10.714553990610328</v>
      </c>
      <c r="L56" s="41">
        <f t="shared" si="13"/>
        <v>570.6</v>
      </c>
      <c r="M56" s="38">
        <v>11.411</v>
      </c>
      <c r="N56" s="41">
        <f t="shared" si="10"/>
        <v>569.70000000000005</v>
      </c>
      <c r="O56" s="42">
        <v>11.393987699999998</v>
      </c>
    </row>
    <row r="57" spans="1:15" s="66" customFormat="1" ht="25.5" x14ac:dyDescent="0.2">
      <c r="A57" s="43" t="s">
        <v>28</v>
      </c>
      <c r="B57" s="44" t="s">
        <v>39</v>
      </c>
      <c r="C57" s="45">
        <v>27</v>
      </c>
      <c r="D57" s="41">
        <f t="shared" si="11"/>
        <v>758.4</v>
      </c>
      <c r="E57" s="38">
        <v>28.088000000000001</v>
      </c>
      <c r="F57" s="41">
        <f t="shared" si="8"/>
        <v>297.3</v>
      </c>
      <c r="G57" s="38">
        <v>11.012</v>
      </c>
      <c r="H57" s="41">
        <f t="shared" si="8"/>
        <v>307.2</v>
      </c>
      <c r="I57" s="38">
        <v>11.377103743315509</v>
      </c>
      <c r="J57" s="41">
        <f t="shared" si="9"/>
        <v>289.3</v>
      </c>
      <c r="K57" s="38">
        <f t="shared" si="12"/>
        <v>10.714553990610328</v>
      </c>
      <c r="L57" s="41">
        <f t="shared" si="13"/>
        <v>308.10000000000002</v>
      </c>
      <c r="M57" s="38">
        <v>11.411</v>
      </c>
      <c r="N57" s="41">
        <f t="shared" si="10"/>
        <v>307.60000000000002</v>
      </c>
      <c r="O57" s="42">
        <v>11.393987699999998</v>
      </c>
    </row>
    <row r="58" spans="1:15" s="66" customFormat="1" x14ac:dyDescent="0.2">
      <c r="A58" s="43" t="s">
        <v>88</v>
      </c>
      <c r="B58" s="44" t="s">
        <v>47</v>
      </c>
      <c r="C58" s="45">
        <v>14</v>
      </c>
      <c r="D58" s="41">
        <f t="shared" si="11"/>
        <v>393.2</v>
      </c>
      <c r="E58" s="38">
        <v>28.088000000000001</v>
      </c>
      <c r="F58" s="41">
        <f t="shared" si="8"/>
        <v>154.19999999999999</v>
      </c>
      <c r="G58" s="38">
        <v>11.012</v>
      </c>
      <c r="H58" s="41">
        <f t="shared" si="8"/>
        <v>159.30000000000001</v>
      </c>
      <c r="I58" s="38">
        <v>11.375532324621732</v>
      </c>
      <c r="J58" s="41">
        <f t="shared" si="9"/>
        <v>150</v>
      </c>
      <c r="K58" s="38">
        <f t="shared" si="12"/>
        <v>10.714553990610328</v>
      </c>
      <c r="L58" s="41">
        <f t="shared" si="13"/>
        <v>159.80000000000001</v>
      </c>
      <c r="M58" s="38">
        <v>11.411</v>
      </c>
      <c r="N58" s="41">
        <f t="shared" si="10"/>
        <v>159.5</v>
      </c>
      <c r="O58" s="42">
        <v>11.393987699999998</v>
      </c>
    </row>
    <row r="59" spans="1:15" s="66" customFormat="1" x14ac:dyDescent="0.2">
      <c r="A59" s="43" t="s">
        <v>89</v>
      </c>
      <c r="B59" s="44" t="s">
        <v>48</v>
      </c>
      <c r="C59" s="45">
        <v>38</v>
      </c>
      <c r="D59" s="41">
        <f t="shared" si="11"/>
        <v>1067.3</v>
      </c>
      <c r="E59" s="38">
        <v>28.088000000000001</v>
      </c>
      <c r="F59" s="41">
        <f t="shared" si="8"/>
        <v>418.5</v>
      </c>
      <c r="G59" s="38">
        <v>11.012</v>
      </c>
      <c r="H59" s="41">
        <f t="shared" si="8"/>
        <v>432.3</v>
      </c>
      <c r="I59" s="38">
        <v>11.377393110435662</v>
      </c>
      <c r="J59" s="41">
        <f t="shared" si="9"/>
        <v>407.2</v>
      </c>
      <c r="K59" s="38">
        <f t="shared" si="12"/>
        <v>10.714553990610328</v>
      </c>
      <c r="L59" s="41">
        <f t="shared" si="13"/>
        <v>433.6</v>
      </c>
      <c r="M59" s="38">
        <v>11.411</v>
      </c>
      <c r="N59" s="41">
        <f t="shared" si="10"/>
        <v>433</v>
      </c>
      <c r="O59" s="42">
        <v>11.393987699999998</v>
      </c>
    </row>
    <row r="60" spans="1:15" s="66" customFormat="1" x14ac:dyDescent="0.2">
      <c r="A60" s="43" t="s">
        <v>90</v>
      </c>
      <c r="B60" s="44" t="s">
        <v>184</v>
      </c>
      <c r="C60" s="45">
        <v>15</v>
      </c>
      <c r="D60" s="41">
        <f t="shared" si="11"/>
        <v>421.3</v>
      </c>
      <c r="E60" s="38">
        <v>28.088000000000001</v>
      </c>
      <c r="F60" s="41">
        <f t="shared" si="8"/>
        <v>165.2</v>
      </c>
      <c r="G60" s="38">
        <v>11.012</v>
      </c>
      <c r="H60" s="41">
        <f t="shared" si="8"/>
        <v>170.7</v>
      </c>
      <c r="I60" s="38">
        <v>11.379537869062903</v>
      </c>
      <c r="J60" s="41">
        <f t="shared" si="9"/>
        <v>160.69999999999999</v>
      </c>
      <c r="K60" s="38">
        <f t="shared" si="12"/>
        <v>10.714553990610328</v>
      </c>
      <c r="L60" s="41">
        <f t="shared" si="13"/>
        <v>171.2</v>
      </c>
      <c r="M60" s="38">
        <v>11.411</v>
      </c>
      <c r="N60" s="41">
        <f t="shared" si="10"/>
        <v>170.9</v>
      </c>
      <c r="O60" s="42">
        <v>11.393987699999998</v>
      </c>
    </row>
    <row r="61" spans="1:15" s="66" customFormat="1" x14ac:dyDescent="0.2">
      <c r="A61" s="43" t="s">
        <v>91</v>
      </c>
      <c r="B61" s="44" t="s">
        <v>180</v>
      </c>
      <c r="C61" s="45">
        <v>9</v>
      </c>
      <c r="D61" s="41">
        <f t="shared" si="11"/>
        <v>252.8</v>
      </c>
      <c r="E61" s="38">
        <v>28.088000000000001</v>
      </c>
      <c r="F61" s="41">
        <f t="shared" si="8"/>
        <v>99.1</v>
      </c>
      <c r="G61" s="38">
        <v>11.012</v>
      </c>
      <c r="H61" s="41">
        <f t="shared" si="8"/>
        <v>102.4</v>
      </c>
      <c r="I61" s="38">
        <v>11.377103743315509</v>
      </c>
      <c r="J61" s="41">
        <f t="shared" si="9"/>
        <v>96.4</v>
      </c>
      <c r="K61" s="38">
        <f t="shared" si="12"/>
        <v>10.714553990610328</v>
      </c>
      <c r="L61" s="41">
        <f t="shared" si="13"/>
        <v>102.7</v>
      </c>
      <c r="M61" s="38">
        <v>11.411</v>
      </c>
      <c r="N61" s="41">
        <f t="shared" si="10"/>
        <v>102.5</v>
      </c>
      <c r="O61" s="42">
        <v>11.393987699999998</v>
      </c>
    </row>
    <row r="62" spans="1:15" s="66" customFormat="1" x14ac:dyDescent="0.2">
      <c r="A62" s="43" t="s">
        <v>92</v>
      </c>
      <c r="B62" s="44" t="s">
        <v>49</v>
      </c>
      <c r="C62" s="45">
        <v>80.900000000000006</v>
      </c>
      <c r="D62" s="41">
        <f t="shared" si="11"/>
        <v>2272.3000000000002</v>
      </c>
      <c r="E62" s="38">
        <v>28.088000000000001</v>
      </c>
      <c r="F62" s="41">
        <f t="shared" si="8"/>
        <v>890.9</v>
      </c>
      <c r="G62" s="38">
        <v>11.012</v>
      </c>
      <c r="H62" s="41">
        <f t="shared" si="8"/>
        <v>920.4</v>
      </c>
      <c r="I62" s="38">
        <v>11.377538132064247</v>
      </c>
      <c r="J62" s="41">
        <f t="shared" si="9"/>
        <v>866.8</v>
      </c>
      <c r="K62" s="38">
        <f t="shared" si="12"/>
        <v>10.714553990610328</v>
      </c>
      <c r="L62" s="41">
        <f t="shared" si="13"/>
        <v>923.1</v>
      </c>
      <c r="M62" s="38">
        <v>11.411</v>
      </c>
      <c r="N62" s="41">
        <f t="shared" si="10"/>
        <v>921.8</v>
      </c>
      <c r="O62" s="42">
        <v>11.393987699999998</v>
      </c>
    </row>
    <row r="63" spans="1:15" s="66" customFormat="1" x14ac:dyDescent="0.2">
      <c r="A63" s="43" t="s">
        <v>93</v>
      </c>
      <c r="B63" s="44" t="s">
        <v>182</v>
      </c>
      <c r="C63" s="45">
        <v>9</v>
      </c>
      <c r="D63" s="41">
        <f t="shared" si="11"/>
        <v>252.8</v>
      </c>
      <c r="E63" s="38">
        <v>28.088000000000001</v>
      </c>
      <c r="F63" s="41">
        <f t="shared" si="8"/>
        <v>99.1</v>
      </c>
      <c r="G63" s="38">
        <v>11.012</v>
      </c>
      <c r="H63" s="41">
        <f t="shared" si="8"/>
        <v>102.4</v>
      </c>
      <c r="I63" s="38">
        <v>11.377103743315509</v>
      </c>
      <c r="J63" s="41">
        <f t="shared" si="9"/>
        <v>96.4</v>
      </c>
      <c r="K63" s="38">
        <f t="shared" si="12"/>
        <v>10.714553990610328</v>
      </c>
      <c r="L63" s="41">
        <f t="shared" si="13"/>
        <v>102.7</v>
      </c>
      <c r="M63" s="38">
        <v>11.411</v>
      </c>
      <c r="N63" s="41">
        <f t="shared" si="10"/>
        <v>102.5</v>
      </c>
      <c r="O63" s="42">
        <v>11.393987699999998</v>
      </c>
    </row>
    <row r="64" spans="1:15" s="66" customFormat="1" ht="25.5" x14ac:dyDescent="0.2">
      <c r="A64" s="43" t="s">
        <v>94</v>
      </c>
      <c r="B64" s="44" t="s">
        <v>181</v>
      </c>
      <c r="C64" s="45">
        <v>13</v>
      </c>
      <c r="D64" s="41">
        <f t="shared" si="11"/>
        <v>365.1</v>
      </c>
      <c r="E64" s="38">
        <v>28.088000000000001</v>
      </c>
      <c r="F64" s="41">
        <f t="shared" si="8"/>
        <v>143.19999999999999</v>
      </c>
      <c r="G64" s="38">
        <v>11.012</v>
      </c>
      <c r="H64" s="41">
        <f t="shared" si="8"/>
        <v>147.9</v>
      </c>
      <c r="I64" s="38">
        <v>11.378794966691341</v>
      </c>
      <c r="J64" s="41">
        <f t="shared" si="9"/>
        <v>139.30000000000001</v>
      </c>
      <c r="K64" s="38">
        <f t="shared" si="12"/>
        <v>10.714553990610328</v>
      </c>
      <c r="L64" s="41">
        <f t="shared" si="13"/>
        <v>148.30000000000001</v>
      </c>
      <c r="M64" s="38">
        <v>11.411</v>
      </c>
      <c r="N64" s="41">
        <f t="shared" si="10"/>
        <v>148.1</v>
      </c>
      <c r="O64" s="42">
        <v>11.393987699999998</v>
      </c>
    </row>
    <row r="65" spans="1:15" s="66" customFormat="1" x14ac:dyDescent="0.2">
      <c r="A65" s="43" t="s">
        <v>95</v>
      </c>
      <c r="B65" s="44" t="s">
        <v>183</v>
      </c>
      <c r="C65" s="45">
        <v>19</v>
      </c>
      <c r="D65" s="41">
        <f t="shared" si="11"/>
        <v>533.70000000000005</v>
      </c>
      <c r="E65" s="38">
        <v>28.088000000000001</v>
      </c>
      <c r="F65" s="41">
        <f t="shared" si="8"/>
        <v>209.2</v>
      </c>
      <c r="G65" s="38">
        <v>11.012</v>
      </c>
      <c r="H65" s="41">
        <f t="shared" si="8"/>
        <v>216.2</v>
      </c>
      <c r="I65" s="38">
        <v>11.38018237082067</v>
      </c>
      <c r="J65" s="41">
        <f t="shared" si="9"/>
        <v>203.6</v>
      </c>
      <c r="K65" s="38">
        <f t="shared" si="12"/>
        <v>10.714553990610328</v>
      </c>
      <c r="L65" s="41">
        <f t="shared" si="13"/>
        <v>216.8</v>
      </c>
      <c r="M65" s="38">
        <v>11.411</v>
      </c>
      <c r="N65" s="41">
        <f t="shared" si="10"/>
        <v>216.5</v>
      </c>
      <c r="O65" s="42">
        <v>11.393987699999998</v>
      </c>
    </row>
    <row r="66" spans="1:15" x14ac:dyDescent="0.2">
      <c r="A66" s="43">
        <v>1063</v>
      </c>
      <c r="B66" s="44" t="s">
        <v>50</v>
      </c>
      <c r="C66" s="45">
        <v>10</v>
      </c>
      <c r="D66" s="41">
        <f t="shared" si="11"/>
        <v>280.89999999999998</v>
      </c>
      <c r="E66" s="38">
        <v>28.088000000000001</v>
      </c>
      <c r="F66" s="41">
        <f t="shared" si="8"/>
        <v>110.1</v>
      </c>
      <c r="G66" s="38">
        <v>11.012</v>
      </c>
      <c r="H66" s="41">
        <f t="shared" si="8"/>
        <v>113.7</v>
      </c>
      <c r="I66" s="38">
        <v>11.372354186717997</v>
      </c>
      <c r="J66" s="41">
        <f t="shared" si="9"/>
        <v>107.1</v>
      </c>
      <c r="K66" s="38">
        <f t="shared" si="12"/>
        <v>10.714553990610328</v>
      </c>
      <c r="L66" s="41">
        <f t="shared" si="13"/>
        <v>114.1</v>
      </c>
      <c r="M66" s="38">
        <v>11.411</v>
      </c>
      <c r="N66" s="41">
        <f t="shared" si="10"/>
        <v>113.9</v>
      </c>
      <c r="O66" s="42">
        <v>11.393987699999998</v>
      </c>
    </row>
    <row r="67" spans="1:15" x14ac:dyDescent="0.2">
      <c r="A67" s="43">
        <v>1101</v>
      </c>
      <c r="B67" s="44" t="s">
        <v>51</v>
      </c>
      <c r="C67" s="45">
        <v>75</v>
      </c>
      <c r="D67" s="41">
        <f t="shared" si="11"/>
        <v>2106.6</v>
      </c>
      <c r="E67" s="38">
        <v>28.088000000000001</v>
      </c>
      <c r="F67" s="41">
        <f t="shared" ref="F67:F100" si="14">ROUND(G67*$C67,1)</f>
        <v>825.9</v>
      </c>
      <c r="G67" s="38">
        <v>11.012</v>
      </c>
      <c r="H67" s="41">
        <f t="shared" ref="H67:H107" si="15">ROUND(I67*$C67,1)</f>
        <v>853.4</v>
      </c>
      <c r="I67" s="38">
        <v>11.378030287474335</v>
      </c>
      <c r="J67" s="41">
        <f t="shared" ref="J67:J100" si="16">ROUND(K67*C67,1)</f>
        <v>803.6</v>
      </c>
      <c r="K67" s="38">
        <f t="shared" si="12"/>
        <v>10.714553990610328</v>
      </c>
      <c r="L67" s="41">
        <f t="shared" si="13"/>
        <v>855.8</v>
      </c>
      <c r="M67" s="38">
        <v>11.411</v>
      </c>
      <c r="N67" s="41">
        <f t="shared" ref="N67:N100" si="17">ROUND(O67*C67,1)</f>
        <v>854.5</v>
      </c>
      <c r="O67" s="42">
        <v>11.393987699999998</v>
      </c>
    </row>
    <row r="68" spans="1:15" x14ac:dyDescent="0.2">
      <c r="A68" s="43" t="s">
        <v>29</v>
      </c>
      <c r="B68" s="44" t="s">
        <v>40</v>
      </c>
      <c r="C68" s="45">
        <v>12</v>
      </c>
      <c r="D68" s="41">
        <f t="shared" si="11"/>
        <v>337.1</v>
      </c>
      <c r="E68" s="38">
        <v>28.088000000000001</v>
      </c>
      <c r="F68" s="41">
        <f t="shared" si="14"/>
        <v>132.1</v>
      </c>
      <c r="G68" s="38">
        <v>11.012</v>
      </c>
      <c r="H68" s="41">
        <f t="shared" si="15"/>
        <v>136.5</v>
      </c>
      <c r="I68" s="38">
        <v>11.374062550120291</v>
      </c>
      <c r="J68" s="41">
        <f t="shared" si="16"/>
        <v>128.6</v>
      </c>
      <c r="K68" s="38">
        <f t="shared" si="12"/>
        <v>10.714553990610328</v>
      </c>
      <c r="L68" s="41">
        <f t="shared" si="13"/>
        <v>136.9</v>
      </c>
      <c r="M68" s="38">
        <v>11.411</v>
      </c>
      <c r="N68" s="41">
        <f t="shared" si="17"/>
        <v>136.69999999999999</v>
      </c>
      <c r="O68" s="42">
        <v>11.393987699999998</v>
      </c>
    </row>
    <row r="69" spans="1:15" x14ac:dyDescent="0.2">
      <c r="A69" s="43" t="s">
        <v>34</v>
      </c>
      <c r="B69" s="44" t="s">
        <v>186</v>
      </c>
      <c r="C69" s="45">
        <v>30</v>
      </c>
      <c r="D69" s="41">
        <f t="shared" si="11"/>
        <v>842.6</v>
      </c>
      <c r="E69" s="38">
        <v>28.088000000000001</v>
      </c>
      <c r="F69" s="41">
        <f t="shared" si="14"/>
        <v>330.4</v>
      </c>
      <c r="G69" s="38">
        <v>11.012</v>
      </c>
      <c r="H69" s="41">
        <f t="shared" si="15"/>
        <v>341.3</v>
      </c>
      <c r="I69" s="38">
        <v>11.375887070901509</v>
      </c>
      <c r="J69" s="41">
        <f t="shared" si="16"/>
        <v>321.39999999999998</v>
      </c>
      <c r="K69" s="38">
        <f t="shared" si="12"/>
        <v>10.714553990610328</v>
      </c>
      <c r="L69" s="41">
        <f t="shared" si="13"/>
        <v>342.3</v>
      </c>
      <c r="M69" s="38">
        <v>11.411</v>
      </c>
      <c r="N69" s="41">
        <f t="shared" si="17"/>
        <v>341.8</v>
      </c>
      <c r="O69" s="42">
        <v>11.393987699999998</v>
      </c>
    </row>
    <row r="70" spans="1:15" ht="25.5" x14ac:dyDescent="0.2">
      <c r="A70" s="43">
        <v>1188</v>
      </c>
      <c r="B70" s="44" t="s">
        <v>187</v>
      </c>
      <c r="C70" s="45">
        <v>50</v>
      </c>
      <c r="D70" s="41">
        <f t="shared" si="11"/>
        <v>1404.4</v>
      </c>
      <c r="E70" s="38">
        <v>28.088000000000001</v>
      </c>
      <c r="F70" s="41">
        <f t="shared" si="14"/>
        <v>550.6</v>
      </c>
      <c r="G70" s="38">
        <v>11.012</v>
      </c>
      <c r="H70" s="41">
        <f t="shared" si="15"/>
        <v>568.79999999999995</v>
      </c>
      <c r="I70" s="38">
        <v>11.376593647738211</v>
      </c>
      <c r="J70" s="41">
        <f t="shared" si="16"/>
        <v>535.70000000000005</v>
      </c>
      <c r="K70" s="38">
        <f t="shared" si="12"/>
        <v>10.714553990610328</v>
      </c>
      <c r="L70" s="41">
        <f t="shared" si="13"/>
        <v>570.6</v>
      </c>
      <c r="M70" s="38">
        <v>11.411</v>
      </c>
      <c r="N70" s="41">
        <f t="shared" si="17"/>
        <v>569.70000000000005</v>
      </c>
      <c r="O70" s="42">
        <v>11.393987699999998</v>
      </c>
    </row>
    <row r="71" spans="1:15" x14ac:dyDescent="0.2">
      <c r="A71" s="43">
        <v>1192</v>
      </c>
      <c r="B71" s="44" t="s">
        <v>188</v>
      </c>
      <c r="C71" s="45">
        <v>5</v>
      </c>
      <c r="D71" s="41">
        <f t="shared" si="11"/>
        <v>140.4</v>
      </c>
      <c r="E71" s="38">
        <v>28.088000000000001</v>
      </c>
      <c r="F71" s="41">
        <f t="shared" si="14"/>
        <v>55.1</v>
      </c>
      <c r="G71" s="38">
        <v>11.012</v>
      </c>
      <c r="H71" s="41">
        <f t="shared" si="15"/>
        <v>56.9</v>
      </c>
      <c r="I71" s="38">
        <v>11.372701348747594</v>
      </c>
      <c r="J71" s="41">
        <f t="shared" si="16"/>
        <v>53.6</v>
      </c>
      <c r="K71" s="38">
        <f t="shared" si="12"/>
        <v>10.714553990610328</v>
      </c>
      <c r="L71" s="41">
        <f t="shared" si="13"/>
        <v>57.1</v>
      </c>
      <c r="M71" s="38">
        <v>11.411</v>
      </c>
      <c r="N71" s="41">
        <f t="shared" si="17"/>
        <v>57</v>
      </c>
      <c r="O71" s="42">
        <v>11.393987699999998</v>
      </c>
    </row>
    <row r="72" spans="1:15" x14ac:dyDescent="0.2">
      <c r="A72" s="79" t="s">
        <v>100</v>
      </c>
      <c r="B72" s="44" t="s">
        <v>189</v>
      </c>
      <c r="C72" s="45">
        <v>9</v>
      </c>
      <c r="D72" s="80">
        <f t="shared" si="11"/>
        <v>96.4</v>
      </c>
      <c r="E72" s="81">
        <f>K72</f>
        <v>10.714553990610328</v>
      </c>
      <c r="F72" s="41">
        <f t="shared" si="14"/>
        <v>99.1</v>
      </c>
      <c r="G72" s="38">
        <v>11.012</v>
      </c>
      <c r="H72" s="41">
        <f t="shared" si="15"/>
        <v>102.4</v>
      </c>
      <c r="I72" s="38">
        <v>11.377103743315509</v>
      </c>
      <c r="J72" s="41">
        <f t="shared" si="16"/>
        <v>96.4</v>
      </c>
      <c r="K72" s="38">
        <f t="shared" si="12"/>
        <v>10.714553990610328</v>
      </c>
      <c r="L72" s="41">
        <f t="shared" si="13"/>
        <v>102.7</v>
      </c>
      <c r="M72" s="38">
        <v>11.411</v>
      </c>
      <c r="N72" s="41">
        <f t="shared" si="17"/>
        <v>102.5</v>
      </c>
      <c r="O72" s="42">
        <v>11.393987699999998</v>
      </c>
    </row>
    <row r="73" spans="1:15" ht="25.5" x14ac:dyDescent="0.2">
      <c r="A73" s="79" t="s">
        <v>101</v>
      </c>
      <c r="B73" s="44" t="s">
        <v>190</v>
      </c>
      <c r="C73" s="45">
        <v>40</v>
      </c>
      <c r="D73" s="80">
        <f t="shared" si="11"/>
        <v>428.6</v>
      </c>
      <c r="E73" s="81">
        <f>K73</f>
        <v>10.714553990610328</v>
      </c>
      <c r="F73" s="41">
        <f t="shared" si="14"/>
        <v>440.5</v>
      </c>
      <c r="G73" s="38">
        <v>11.012</v>
      </c>
      <c r="H73" s="41">
        <f t="shared" si="15"/>
        <v>455.1</v>
      </c>
      <c r="I73" s="38">
        <v>11.377653512993261</v>
      </c>
      <c r="J73" s="41">
        <f t="shared" si="16"/>
        <v>428.6</v>
      </c>
      <c r="K73" s="38">
        <f t="shared" si="12"/>
        <v>10.714553990610328</v>
      </c>
      <c r="L73" s="41">
        <f t="shared" si="13"/>
        <v>456.4</v>
      </c>
      <c r="M73" s="38">
        <v>11.411</v>
      </c>
      <c r="N73" s="41">
        <f t="shared" si="17"/>
        <v>455.8</v>
      </c>
      <c r="O73" s="42">
        <v>11.393987699999998</v>
      </c>
    </row>
    <row r="74" spans="1:15" x14ac:dyDescent="0.2">
      <c r="A74" s="79" t="s">
        <v>102</v>
      </c>
      <c r="B74" s="44" t="s">
        <v>191</v>
      </c>
      <c r="C74" s="45">
        <v>60</v>
      </c>
      <c r="D74" s="80">
        <f t="shared" si="11"/>
        <v>642.9</v>
      </c>
      <c r="E74" s="81">
        <f>K74</f>
        <v>10.714553990610328</v>
      </c>
      <c r="F74" s="41">
        <f t="shared" si="14"/>
        <v>660.7</v>
      </c>
      <c r="G74" s="38">
        <v>11.012</v>
      </c>
      <c r="H74" s="41">
        <f t="shared" si="15"/>
        <v>682.7</v>
      </c>
      <c r="I74" s="38">
        <v>11.377712177121772</v>
      </c>
      <c r="J74" s="41">
        <f t="shared" si="16"/>
        <v>642.9</v>
      </c>
      <c r="K74" s="38">
        <f t="shared" si="12"/>
        <v>10.714553990610328</v>
      </c>
      <c r="L74" s="41">
        <f t="shared" si="13"/>
        <v>684.7</v>
      </c>
      <c r="M74" s="38">
        <v>11.411</v>
      </c>
      <c r="N74" s="41">
        <f t="shared" si="17"/>
        <v>683.6</v>
      </c>
      <c r="O74" s="42">
        <v>11.393987699999998</v>
      </c>
    </row>
    <row r="75" spans="1:15" x14ac:dyDescent="0.2">
      <c r="A75" s="43" t="s">
        <v>32</v>
      </c>
      <c r="B75" s="44" t="s">
        <v>192</v>
      </c>
      <c r="C75" s="45"/>
      <c r="D75" s="41">
        <f t="shared" si="11"/>
        <v>0</v>
      </c>
      <c r="E75" s="38">
        <v>28.088000000000001</v>
      </c>
      <c r="F75" s="41">
        <f t="shared" si="14"/>
        <v>0</v>
      </c>
      <c r="G75" s="38">
        <v>0</v>
      </c>
      <c r="H75" s="41">
        <f t="shared" si="15"/>
        <v>0</v>
      </c>
      <c r="I75" s="38">
        <v>0</v>
      </c>
      <c r="J75" s="41">
        <f t="shared" si="16"/>
        <v>0</v>
      </c>
      <c r="K75" s="38">
        <f t="shared" si="12"/>
        <v>0</v>
      </c>
      <c r="L75" s="41">
        <f t="shared" si="13"/>
        <v>0</v>
      </c>
      <c r="M75" s="38">
        <v>0</v>
      </c>
      <c r="N75" s="41">
        <f t="shared" si="17"/>
        <v>0</v>
      </c>
      <c r="O75" s="42">
        <v>0</v>
      </c>
    </row>
    <row r="76" spans="1:15" x14ac:dyDescent="0.2">
      <c r="A76" s="43">
        <v>1705</v>
      </c>
      <c r="B76" s="44" t="s">
        <v>52</v>
      </c>
      <c r="C76" s="45">
        <v>40</v>
      </c>
      <c r="D76" s="41">
        <f t="shared" si="11"/>
        <v>1123.5</v>
      </c>
      <c r="E76" s="38">
        <v>28.088000000000001</v>
      </c>
      <c r="F76" s="41">
        <f t="shared" si="14"/>
        <v>440.5</v>
      </c>
      <c r="G76" s="38">
        <v>11.012</v>
      </c>
      <c r="H76" s="41">
        <f t="shared" si="15"/>
        <v>446.7</v>
      </c>
      <c r="I76" s="38">
        <v>11.168330125120306</v>
      </c>
      <c r="J76" s="41">
        <f t="shared" si="16"/>
        <v>428.6</v>
      </c>
      <c r="K76" s="38">
        <f t="shared" si="12"/>
        <v>10.714553990610328</v>
      </c>
      <c r="L76" s="41">
        <f t="shared" si="13"/>
        <v>456.4</v>
      </c>
      <c r="M76" s="38">
        <v>11.411</v>
      </c>
      <c r="N76" s="41">
        <f t="shared" si="17"/>
        <v>455.8</v>
      </c>
      <c r="O76" s="42">
        <v>11.393987699999998</v>
      </c>
    </row>
    <row r="77" spans="1:15" x14ac:dyDescent="0.2">
      <c r="A77" s="43">
        <v>1725</v>
      </c>
      <c r="B77" s="44" t="s">
        <v>53</v>
      </c>
      <c r="C77" s="45">
        <v>12.5</v>
      </c>
      <c r="D77" s="41">
        <f t="shared" si="11"/>
        <v>351.1</v>
      </c>
      <c r="E77" s="38">
        <v>28.088000000000001</v>
      </c>
      <c r="F77" s="41">
        <f t="shared" si="14"/>
        <v>137.69999999999999</v>
      </c>
      <c r="G77" s="38">
        <v>11.012</v>
      </c>
      <c r="H77" s="41">
        <f t="shared" si="15"/>
        <v>142.19999999999999</v>
      </c>
      <c r="I77" s="38">
        <v>11.376523479599692</v>
      </c>
      <c r="J77" s="41">
        <f t="shared" si="16"/>
        <v>133.9</v>
      </c>
      <c r="K77" s="38">
        <f t="shared" si="12"/>
        <v>10.714553990610328</v>
      </c>
      <c r="L77" s="41">
        <f t="shared" si="13"/>
        <v>142.6</v>
      </c>
      <c r="M77" s="38">
        <v>11.411</v>
      </c>
      <c r="N77" s="41">
        <f t="shared" si="17"/>
        <v>142.4</v>
      </c>
      <c r="O77" s="42">
        <v>11.393987699999998</v>
      </c>
    </row>
    <row r="78" spans="1:15" x14ac:dyDescent="0.2">
      <c r="A78" s="43">
        <v>1995</v>
      </c>
      <c r="B78" s="44" t="s">
        <v>54</v>
      </c>
      <c r="C78" s="45">
        <v>10</v>
      </c>
      <c r="D78" s="41">
        <f t="shared" si="11"/>
        <v>280.89999999999998</v>
      </c>
      <c r="E78" s="38">
        <v>28.088000000000001</v>
      </c>
      <c r="F78" s="41">
        <f t="shared" si="14"/>
        <v>110.1</v>
      </c>
      <c r="G78" s="38">
        <v>11.012</v>
      </c>
      <c r="H78" s="41">
        <f t="shared" si="15"/>
        <v>113.7</v>
      </c>
      <c r="I78" s="38">
        <v>11.372354186717997</v>
      </c>
      <c r="J78" s="41">
        <f t="shared" si="16"/>
        <v>107.1</v>
      </c>
      <c r="K78" s="38">
        <f t="shared" si="12"/>
        <v>10.714553990610328</v>
      </c>
      <c r="L78" s="41">
        <f t="shared" si="13"/>
        <v>114.1</v>
      </c>
      <c r="M78" s="38">
        <v>11.411</v>
      </c>
      <c r="N78" s="41">
        <f t="shared" si="17"/>
        <v>113.9</v>
      </c>
      <c r="O78" s="42">
        <v>11.393987699999998</v>
      </c>
    </row>
    <row r="79" spans="1:15" x14ac:dyDescent="0.2">
      <c r="A79" s="43">
        <v>1996</v>
      </c>
      <c r="B79" s="44" t="s">
        <v>55</v>
      </c>
      <c r="C79" s="45">
        <v>6</v>
      </c>
      <c r="D79" s="41">
        <f t="shared" si="11"/>
        <v>168.5</v>
      </c>
      <c r="E79" s="38">
        <v>28.088000000000001</v>
      </c>
      <c r="F79" s="41">
        <f t="shared" si="14"/>
        <v>66.099999999999994</v>
      </c>
      <c r="G79" s="38">
        <v>11.012</v>
      </c>
      <c r="H79" s="41">
        <f t="shared" si="15"/>
        <v>68.3</v>
      </c>
      <c r="I79" s="38">
        <v>11.383191011235956</v>
      </c>
      <c r="J79" s="41">
        <f t="shared" si="16"/>
        <v>64.3</v>
      </c>
      <c r="K79" s="38">
        <f t="shared" si="12"/>
        <v>10.714553990610328</v>
      </c>
      <c r="L79" s="41">
        <f t="shared" si="13"/>
        <v>68.5</v>
      </c>
      <c r="M79" s="38">
        <v>11.411</v>
      </c>
      <c r="N79" s="41">
        <f t="shared" si="17"/>
        <v>68.400000000000006</v>
      </c>
      <c r="O79" s="42">
        <v>11.393987699999998</v>
      </c>
    </row>
    <row r="80" spans="1:15" x14ac:dyDescent="0.2">
      <c r="A80" s="43">
        <v>2137</v>
      </c>
      <c r="B80" s="44" t="s">
        <v>56</v>
      </c>
      <c r="C80" s="45">
        <v>60</v>
      </c>
      <c r="D80" s="41">
        <f t="shared" si="11"/>
        <v>1685.3</v>
      </c>
      <c r="E80" s="38">
        <v>28.088000000000001</v>
      </c>
      <c r="F80" s="41">
        <f t="shared" si="14"/>
        <v>660.7</v>
      </c>
      <c r="G80" s="38">
        <v>11.012</v>
      </c>
      <c r="H80" s="41">
        <f t="shared" si="15"/>
        <v>682.7</v>
      </c>
      <c r="I80" s="38">
        <v>11.377712177121772</v>
      </c>
      <c r="J80" s="41">
        <f t="shared" si="16"/>
        <v>642.9</v>
      </c>
      <c r="K80" s="38">
        <f t="shared" si="12"/>
        <v>10.714553990610328</v>
      </c>
      <c r="L80" s="41">
        <f t="shared" si="13"/>
        <v>684.7</v>
      </c>
      <c r="M80" s="38">
        <v>11.411</v>
      </c>
      <c r="N80" s="41">
        <f t="shared" si="17"/>
        <v>683.6</v>
      </c>
      <c r="O80" s="42">
        <v>11.393987699999998</v>
      </c>
    </row>
    <row r="81" spans="1:15" x14ac:dyDescent="0.2">
      <c r="A81" s="43">
        <v>2442</v>
      </c>
      <c r="B81" s="44" t="s">
        <v>57</v>
      </c>
      <c r="C81" s="45">
        <v>18</v>
      </c>
      <c r="D81" s="41">
        <f t="shared" si="11"/>
        <v>505.6</v>
      </c>
      <c r="E81" s="38">
        <v>28.088000000000001</v>
      </c>
      <c r="F81" s="41">
        <f t="shared" si="14"/>
        <v>198.2</v>
      </c>
      <c r="G81" s="38">
        <v>11.012</v>
      </c>
      <c r="H81" s="41">
        <f t="shared" si="15"/>
        <v>204.8</v>
      </c>
      <c r="I81" s="38">
        <v>11.377103743315509</v>
      </c>
      <c r="J81" s="41">
        <f t="shared" si="16"/>
        <v>192.9</v>
      </c>
      <c r="K81" s="38">
        <f t="shared" si="12"/>
        <v>10.714553990610328</v>
      </c>
      <c r="L81" s="41">
        <f t="shared" si="13"/>
        <v>205.4</v>
      </c>
      <c r="M81" s="38">
        <v>11.411</v>
      </c>
      <c r="N81" s="41">
        <f t="shared" si="17"/>
        <v>205.1</v>
      </c>
      <c r="O81" s="42">
        <v>11.393987699999998</v>
      </c>
    </row>
    <row r="82" spans="1:15" x14ac:dyDescent="0.2">
      <c r="A82" s="43">
        <v>2565</v>
      </c>
      <c r="B82" s="44" t="s">
        <v>58</v>
      </c>
      <c r="C82" s="45">
        <v>3</v>
      </c>
      <c r="D82" s="41">
        <f t="shared" si="11"/>
        <v>84.3</v>
      </c>
      <c r="E82" s="38">
        <v>28.088000000000001</v>
      </c>
      <c r="F82" s="41">
        <f t="shared" si="14"/>
        <v>33</v>
      </c>
      <c r="G82" s="38">
        <v>11.012</v>
      </c>
      <c r="H82" s="41">
        <f t="shared" si="15"/>
        <v>34.1</v>
      </c>
      <c r="I82" s="38">
        <v>11.377103743315509</v>
      </c>
      <c r="J82" s="41">
        <f t="shared" si="16"/>
        <v>32.1</v>
      </c>
      <c r="K82" s="38">
        <f t="shared" si="12"/>
        <v>10.714553990610328</v>
      </c>
      <c r="L82" s="41">
        <f t="shared" si="13"/>
        <v>34.200000000000003</v>
      </c>
      <c r="M82" s="38">
        <v>11.411</v>
      </c>
      <c r="N82" s="41">
        <f t="shared" si="17"/>
        <v>34.200000000000003</v>
      </c>
      <c r="O82" s="42">
        <v>11.393987699999998</v>
      </c>
    </row>
    <row r="83" spans="1:15" ht="38.25" x14ac:dyDescent="0.2">
      <c r="A83" s="43" t="s">
        <v>35</v>
      </c>
      <c r="B83" s="44" t="s">
        <v>193</v>
      </c>
      <c r="C83" s="45">
        <v>225.6</v>
      </c>
      <c r="D83" s="41"/>
      <c r="E83" s="38"/>
      <c r="F83" s="41">
        <f t="shared" si="14"/>
        <v>2484.3000000000002</v>
      </c>
      <c r="G83" s="38">
        <v>11.012</v>
      </c>
      <c r="H83" s="41">
        <f t="shared" si="15"/>
        <v>2566.8000000000002</v>
      </c>
      <c r="I83" s="38">
        <v>11.377531871320077</v>
      </c>
      <c r="J83" s="41">
        <f t="shared" si="16"/>
        <v>3678.6</v>
      </c>
      <c r="K83" s="38">
        <f t="shared" si="12"/>
        <v>16.306063330336631</v>
      </c>
      <c r="L83" s="41">
        <f t="shared" si="13"/>
        <v>3917.8</v>
      </c>
      <c r="M83" s="38">
        <f>(3710/C83)*1.056</f>
        <v>17.365957446808512</v>
      </c>
      <c r="N83" s="41">
        <f t="shared" si="17"/>
        <v>2570.5</v>
      </c>
      <c r="O83" s="42">
        <v>11.393987699999998</v>
      </c>
    </row>
    <row r="84" spans="1:15" ht="38.25" x14ac:dyDescent="0.2">
      <c r="A84" s="43" t="s">
        <v>35</v>
      </c>
      <c r="B84" s="44" t="s">
        <v>214</v>
      </c>
      <c r="C84" s="45">
        <v>369.9</v>
      </c>
      <c r="D84" s="41">
        <f t="shared" si="11"/>
        <v>7980.8</v>
      </c>
      <c r="E84" s="38">
        <f>7980.8/C84</f>
        <v>21.575560962422276</v>
      </c>
      <c r="F84" s="41"/>
      <c r="G84" s="38"/>
      <c r="H84" s="41"/>
      <c r="I84" s="38"/>
      <c r="J84" s="41"/>
      <c r="K84" s="38"/>
      <c r="L84" s="41"/>
      <c r="M84" s="38"/>
      <c r="N84" s="41"/>
      <c r="O84" s="42"/>
    </row>
    <row r="85" spans="1:15" ht="38.25" x14ac:dyDescent="0.2">
      <c r="A85" s="43" t="s">
        <v>26</v>
      </c>
      <c r="B85" s="44" t="s">
        <v>194</v>
      </c>
      <c r="C85" s="45">
        <v>213.6</v>
      </c>
      <c r="D85" s="41"/>
      <c r="E85" s="38"/>
      <c r="F85" s="41">
        <f t="shared" si="14"/>
        <v>2352.1999999999998</v>
      </c>
      <c r="G85" s="38">
        <v>11.012</v>
      </c>
      <c r="H85" s="41">
        <f t="shared" si="15"/>
        <v>2430.3000000000002</v>
      </c>
      <c r="I85" s="38">
        <v>11.3777268261908</v>
      </c>
      <c r="J85" s="41">
        <f t="shared" si="16"/>
        <v>3678.6</v>
      </c>
      <c r="K85" s="38">
        <f t="shared" si="12"/>
        <v>17.222134303951051</v>
      </c>
      <c r="L85" s="41">
        <f t="shared" si="13"/>
        <v>3917.8</v>
      </c>
      <c r="M85" s="38">
        <f>(3710/C85)*1.056</f>
        <v>18.341573033707867</v>
      </c>
      <c r="N85" s="41">
        <f t="shared" si="17"/>
        <v>2433.8000000000002</v>
      </c>
      <c r="O85" s="42">
        <v>11.393987699999998</v>
      </c>
    </row>
    <row r="86" spans="1:15" ht="38.25" x14ac:dyDescent="0.2">
      <c r="A86" s="43" t="s">
        <v>26</v>
      </c>
      <c r="B86" s="44" t="s">
        <v>215</v>
      </c>
      <c r="C86" s="45">
        <v>359.6</v>
      </c>
      <c r="D86" s="41">
        <f t="shared" si="11"/>
        <v>7663.1</v>
      </c>
      <c r="E86" s="38">
        <f>7663.1/C86</f>
        <v>21.310066740823135</v>
      </c>
      <c r="F86" s="41"/>
      <c r="G86" s="38"/>
      <c r="H86" s="41"/>
      <c r="I86" s="38"/>
      <c r="J86" s="41"/>
      <c r="K86" s="38"/>
      <c r="L86" s="41"/>
      <c r="M86" s="38"/>
      <c r="N86" s="41"/>
      <c r="O86" s="42"/>
    </row>
    <row r="87" spans="1:15" x14ac:dyDescent="0.2">
      <c r="A87" s="43">
        <v>3204</v>
      </c>
      <c r="B87" s="44" t="s">
        <v>195</v>
      </c>
      <c r="C87" s="45">
        <v>21.58</v>
      </c>
      <c r="D87" s="41">
        <f t="shared" si="11"/>
        <v>606.1</v>
      </c>
      <c r="E87" s="38">
        <v>28.088000000000001</v>
      </c>
      <c r="F87" s="41">
        <f t="shared" si="14"/>
        <v>0</v>
      </c>
      <c r="G87" s="38">
        <v>0</v>
      </c>
      <c r="H87" s="41">
        <f t="shared" si="15"/>
        <v>0</v>
      </c>
      <c r="I87" s="38">
        <v>0</v>
      </c>
      <c r="J87" s="41">
        <f t="shared" si="16"/>
        <v>231.2</v>
      </c>
      <c r="K87" s="38">
        <f t="shared" si="12"/>
        <v>10.714553990610328</v>
      </c>
      <c r="L87" s="41">
        <f t="shared" si="13"/>
        <v>246.2</v>
      </c>
      <c r="M87" s="38">
        <v>11.411</v>
      </c>
      <c r="N87" s="41">
        <f t="shared" si="17"/>
        <v>245.9</v>
      </c>
      <c r="O87" s="42">
        <v>11.393987699999998</v>
      </c>
    </row>
    <row r="88" spans="1:15" x14ac:dyDescent="0.2">
      <c r="A88" s="79" t="s">
        <v>103</v>
      </c>
      <c r="B88" s="44" t="s">
        <v>59</v>
      </c>
      <c r="C88" s="45">
        <v>9.4</v>
      </c>
      <c r="D88" s="80">
        <f t="shared" si="11"/>
        <v>100.7</v>
      </c>
      <c r="E88" s="81">
        <f t="shared" ref="E88:E104" si="18">K88</f>
        <v>10.714553990610328</v>
      </c>
      <c r="F88" s="41">
        <f t="shared" si="14"/>
        <v>146.5</v>
      </c>
      <c r="G88" s="38">
        <v>15.585000000000001</v>
      </c>
      <c r="H88" s="41">
        <f t="shared" si="15"/>
        <v>148.6</v>
      </c>
      <c r="I88" s="38">
        <v>15.810379609544469</v>
      </c>
      <c r="J88" s="41">
        <f t="shared" si="16"/>
        <v>100.7</v>
      </c>
      <c r="K88" s="38">
        <f t="shared" si="12"/>
        <v>10.714553990610328</v>
      </c>
      <c r="L88" s="41">
        <f t="shared" si="13"/>
        <v>107.3</v>
      </c>
      <c r="M88" s="38">
        <v>11.411</v>
      </c>
      <c r="N88" s="41">
        <f t="shared" si="17"/>
        <v>151.69999999999999</v>
      </c>
      <c r="O88" s="42">
        <v>16.141012200000002</v>
      </c>
    </row>
    <row r="89" spans="1:15" ht="25.5" x14ac:dyDescent="0.2">
      <c r="A89" s="79" t="s">
        <v>104</v>
      </c>
      <c r="B89" s="44" t="s">
        <v>196</v>
      </c>
      <c r="C89" s="45">
        <v>50</v>
      </c>
      <c r="D89" s="80">
        <f t="shared" si="11"/>
        <v>510.6</v>
      </c>
      <c r="E89" s="81">
        <f t="shared" si="18"/>
        <v>10.212206572769952</v>
      </c>
      <c r="F89" s="41">
        <f t="shared" si="14"/>
        <v>524.9</v>
      </c>
      <c r="G89" s="38">
        <v>10.497999999999999</v>
      </c>
      <c r="H89" s="41">
        <f t="shared" si="15"/>
        <v>532.29999999999995</v>
      </c>
      <c r="I89" s="38">
        <v>10.64639660743134</v>
      </c>
      <c r="J89" s="41">
        <f t="shared" si="16"/>
        <v>510.6</v>
      </c>
      <c r="K89" s="38">
        <f t="shared" si="12"/>
        <v>10.212206572769952</v>
      </c>
      <c r="L89" s="41">
        <f t="shared" si="13"/>
        <v>543.79999999999995</v>
      </c>
      <c r="M89" s="38">
        <v>10.875999999999999</v>
      </c>
      <c r="N89" s="41">
        <f t="shared" si="17"/>
        <v>543.1</v>
      </c>
      <c r="O89" s="42">
        <v>10.861146900000001</v>
      </c>
    </row>
    <row r="90" spans="1:15" ht="25.5" x14ac:dyDescent="0.2">
      <c r="A90" s="79" t="s">
        <v>105</v>
      </c>
      <c r="B90" s="44" t="s">
        <v>197</v>
      </c>
      <c r="C90" s="45">
        <v>50</v>
      </c>
      <c r="D90" s="80">
        <f t="shared" si="11"/>
        <v>510.6</v>
      </c>
      <c r="E90" s="81">
        <f t="shared" si="18"/>
        <v>10.212206572769952</v>
      </c>
      <c r="F90" s="41">
        <f t="shared" si="14"/>
        <v>524.9</v>
      </c>
      <c r="G90" s="38">
        <v>10.497999999999999</v>
      </c>
      <c r="H90" s="41">
        <f t="shared" si="15"/>
        <v>532.29999999999995</v>
      </c>
      <c r="I90" s="38">
        <v>10.64639660743134</v>
      </c>
      <c r="J90" s="41">
        <f t="shared" si="16"/>
        <v>510.6</v>
      </c>
      <c r="K90" s="38">
        <f t="shared" si="12"/>
        <v>10.212206572769952</v>
      </c>
      <c r="L90" s="41">
        <f t="shared" si="13"/>
        <v>543.79999999999995</v>
      </c>
      <c r="M90" s="38">
        <v>10.875999999999999</v>
      </c>
      <c r="N90" s="41">
        <f t="shared" si="17"/>
        <v>543.1</v>
      </c>
      <c r="O90" s="42">
        <v>10.861146900000001</v>
      </c>
    </row>
    <row r="91" spans="1:15" ht="25.5" x14ac:dyDescent="0.2">
      <c r="A91" s="79" t="s">
        <v>106</v>
      </c>
      <c r="B91" s="44" t="s">
        <v>198</v>
      </c>
      <c r="C91" s="45">
        <v>40</v>
      </c>
      <c r="D91" s="80">
        <f t="shared" si="11"/>
        <v>408.5</v>
      </c>
      <c r="E91" s="81">
        <f t="shared" si="18"/>
        <v>10.212206572769952</v>
      </c>
      <c r="F91" s="41">
        <f t="shared" si="14"/>
        <v>419.9</v>
      </c>
      <c r="G91" s="38">
        <v>10.497999999999999</v>
      </c>
      <c r="H91" s="41">
        <f t="shared" si="15"/>
        <v>425.9</v>
      </c>
      <c r="I91" s="38">
        <v>10.646381625441697</v>
      </c>
      <c r="J91" s="41">
        <f t="shared" si="16"/>
        <v>408.5</v>
      </c>
      <c r="K91" s="38">
        <f t="shared" si="12"/>
        <v>10.212206572769952</v>
      </c>
      <c r="L91" s="41">
        <f t="shared" si="13"/>
        <v>435</v>
      </c>
      <c r="M91" s="38">
        <v>10.875999999999999</v>
      </c>
      <c r="N91" s="41">
        <f t="shared" si="17"/>
        <v>434.4</v>
      </c>
      <c r="O91" s="42">
        <v>10.861146900000001</v>
      </c>
    </row>
    <row r="92" spans="1:15" ht="38.25" x14ac:dyDescent="0.2">
      <c r="A92" s="79" t="s">
        <v>107</v>
      </c>
      <c r="B92" s="44" t="s">
        <v>199</v>
      </c>
      <c r="C92" s="45">
        <v>60</v>
      </c>
      <c r="D92" s="77">
        <f t="shared" si="11"/>
        <v>585.29999999999995</v>
      </c>
      <c r="E92" s="78">
        <f t="shared" si="18"/>
        <v>9.7549072718486425</v>
      </c>
      <c r="F92" s="41">
        <f t="shared" si="14"/>
        <v>629.9</v>
      </c>
      <c r="G92" s="38">
        <v>10.497999999999999</v>
      </c>
      <c r="H92" s="41">
        <f t="shared" si="15"/>
        <v>638.79999999999995</v>
      </c>
      <c r="I92" s="38">
        <v>10.646406597105351</v>
      </c>
      <c r="J92" s="41">
        <f t="shared" si="16"/>
        <v>585.29999999999995</v>
      </c>
      <c r="K92" s="38">
        <f t="shared" si="12"/>
        <v>9.7549072718486425</v>
      </c>
      <c r="L92" s="41">
        <f t="shared" si="13"/>
        <v>623.29999999999995</v>
      </c>
      <c r="M92" s="38">
        <v>10.388976244518803</v>
      </c>
      <c r="N92" s="41">
        <f t="shared" si="17"/>
        <v>651.70000000000005</v>
      </c>
      <c r="O92" s="42">
        <v>10.861146900000001</v>
      </c>
    </row>
    <row r="93" spans="1:15" x14ac:dyDescent="0.2">
      <c r="A93" s="76" t="s">
        <v>118</v>
      </c>
      <c r="B93" s="44" t="s">
        <v>60</v>
      </c>
      <c r="C93" s="45">
        <v>1.2</v>
      </c>
      <c r="D93" s="77">
        <f t="shared" si="11"/>
        <v>14.2</v>
      </c>
      <c r="E93" s="78">
        <f t="shared" si="18"/>
        <v>11.82608790854832</v>
      </c>
      <c r="F93" s="41">
        <f t="shared" si="14"/>
        <v>15.3</v>
      </c>
      <c r="G93" s="38">
        <v>12.718</v>
      </c>
      <c r="H93" s="41">
        <f t="shared" si="15"/>
        <v>15.4</v>
      </c>
      <c r="I93" s="38">
        <v>12.806319444444444</v>
      </c>
      <c r="J93" s="41">
        <f t="shared" si="16"/>
        <v>14.2</v>
      </c>
      <c r="K93" s="38">
        <f t="shared" si="12"/>
        <v>11.82608790854832</v>
      </c>
      <c r="L93" s="41">
        <f t="shared" si="13"/>
        <v>15.1</v>
      </c>
      <c r="M93" s="38">
        <v>12.594783622603961</v>
      </c>
      <c r="N93" s="41">
        <f t="shared" si="17"/>
        <v>15.8</v>
      </c>
      <c r="O93" s="42">
        <v>13.172005199999999</v>
      </c>
    </row>
    <row r="94" spans="1:15" x14ac:dyDescent="0.2">
      <c r="A94" s="76" t="s">
        <v>117</v>
      </c>
      <c r="B94" s="44" t="s">
        <v>61</v>
      </c>
      <c r="C94" s="45">
        <v>18.05</v>
      </c>
      <c r="D94" s="77">
        <f t="shared" si="11"/>
        <v>213.5</v>
      </c>
      <c r="E94" s="78">
        <f t="shared" si="18"/>
        <v>11.82608790854832</v>
      </c>
      <c r="F94" s="41">
        <f t="shared" si="14"/>
        <v>229.6</v>
      </c>
      <c r="G94" s="38">
        <v>12.718</v>
      </c>
      <c r="H94" s="41">
        <f t="shared" si="15"/>
        <v>230.7</v>
      </c>
      <c r="I94" s="38">
        <v>12.782528597785978</v>
      </c>
      <c r="J94" s="41">
        <f t="shared" si="16"/>
        <v>213.5</v>
      </c>
      <c r="K94" s="38">
        <f t="shared" si="12"/>
        <v>11.82608790854832</v>
      </c>
      <c r="L94" s="41">
        <f t="shared" si="13"/>
        <v>227.3</v>
      </c>
      <c r="M94" s="38">
        <v>12.594783622603961</v>
      </c>
      <c r="N94" s="41">
        <f t="shared" si="17"/>
        <v>237.8</v>
      </c>
      <c r="O94" s="42">
        <v>13.172005199999999</v>
      </c>
    </row>
    <row r="95" spans="1:15" x14ac:dyDescent="0.2">
      <c r="A95" s="76" t="s">
        <v>119</v>
      </c>
      <c r="B95" s="44" t="s">
        <v>62</v>
      </c>
      <c r="C95" s="45">
        <v>3.56</v>
      </c>
      <c r="D95" s="77">
        <f t="shared" si="11"/>
        <v>42.1</v>
      </c>
      <c r="E95" s="78">
        <f t="shared" si="18"/>
        <v>11.82608790854832</v>
      </c>
      <c r="F95" s="41">
        <f t="shared" si="14"/>
        <v>45.3</v>
      </c>
      <c r="G95" s="38">
        <v>12.718</v>
      </c>
      <c r="H95" s="41">
        <f t="shared" si="15"/>
        <v>45.5</v>
      </c>
      <c r="I95" s="38">
        <v>12.777429906542057</v>
      </c>
      <c r="J95" s="41">
        <f t="shared" si="16"/>
        <v>42.1</v>
      </c>
      <c r="K95" s="38">
        <f t="shared" si="12"/>
        <v>11.82608790854832</v>
      </c>
      <c r="L95" s="41">
        <f t="shared" si="13"/>
        <v>44.8</v>
      </c>
      <c r="M95" s="38">
        <v>12.594783622603961</v>
      </c>
      <c r="N95" s="41">
        <f t="shared" si="17"/>
        <v>46.9</v>
      </c>
      <c r="O95" s="42">
        <v>13.172005199999999</v>
      </c>
    </row>
    <row r="96" spans="1:15" x14ac:dyDescent="0.2">
      <c r="A96" s="76" t="s">
        <v>120</v>
      </c>
      <c r="B96" s="44" t="s">
        <v>63</v>
      </c>
      <c r="C96" s="45">
        <v>1.2</v>
      </c>
      <c r="D96" s="77">
        <f t="shared" si="11"/>
        <v>14.2</v>
      </c>
      <c r="E96" s="78">
        <f>K96</f>
        <v>11.838278494991521</v>
      </c>
      <c r="F96" s="41">
        <f t="shared" si="14"/>
        <v>15.3</v>
      </c>
      <c r="G96" s="38">
        <v>12.718</v>
      </c>
      <c r="H96" s="41">
        <f t="shared" si="15"/>
        <v>15.4</v>
      </c>
      <c r="I96" s="38">
        <v>12.806319444444444</v>
      </c>
      <c r="J96" s="41">
        <f t="shared" si="16"/>
        <v>14.2</v>
      </c>
      <c r="K96" s="38">
        <f t="shared" si="12"/>
        <v>11.838278494991521</v>
      </c>
      <c r="L96" s="41">
        <f t="shared" si="13"/>
        <v>15.1</v>
      </c>
      <c r="M96" s="38">
        <v>12.607766597165968</v>
      </c>
      <c r="N96" s="41">
        <f t="shared" si="17"/>
        <v>15.8</v>
      </c>
      <c r="O96" s="42">
        <v>13.172005199999999</v>
      </c>
    </row>
    <row r="97" spans="1:15" x14ac:dyDescent="0.2">
      <c r="A97" s="76" t="s">
        <v>121</v>
      </c>
      <c r="B97" s="44" t="s">
        <v>64</v>
      </c>
      <c r="C97" s="45">
        <v>11.58</v>
      </c>
      <c r="D97" s="77">
        <f t="shared" si="11"/>
        <v>136.9</v>
      </c>
      <c r="E97" s="78">
        <f t="shared" si="18"/>
        <v>11.82608790854832</v>
      </c>
      <c r="F97" s="41">
        <f t="shared" si="14"/>
        <v>147.30000000000001</v>
      </c>
      <c r="G97" s="38">
        <v>12.718</v>
      </c>
      <c r="H97" s="41">
        <f t="shared" si="15"/>
        <v>148</v>
      </c>
      <c r="I97" s="38">
        <v>12.782001437814525</v>
      </c>
      <c r="J97" s="41">
        <f t="shared" si="16"/>
        <v>136.9</v>
      </c>
      <c r="K97" s="38">
        <f t="shared" si="12"/>
        <v>11.82608790854832</v>
      </c>
      <c r="L97" s="41">
        <f t="shared" si="13"/>
        <v>145.80000000000001</v>
      </c>
      <c r="M97" s="38">
        <v>12.594783622603961</v>
      </c>
      <c r="N97" s="41">
        <f t="shared" si="17"/>
        <v>152.5</v>
      </c>
      <c r="O97" s="42">
        <v>13.172005199999999</v>
      </c>
    </row>
    <row r="98" spans="1:15" x14ac:dyDescent="0.2">
      <c r="A98" s="76" t="s">
        <v>122</v>
      </c>
      <c r="B98" s="44" t="s">
        <v>97</v>
      </c>
      <c r="C98" s="45">
        <v>2.41</v>
      </c>
      <c r="D98" s="77">
        <f t="shared" si="11"/>
        <v>28.5</v>
      </c>
      <c r="E98" s="78">
        <f t="shared" si="18"/>
        <v>11.838278494991521</v>
      </c>
      <c r="F98" s="41">
        <f t="shared" si="14"/>
        <v>30.7</v>
      </c>
      <c r="G98" s="38">
        <v>12.718</v>
      </c>
      <c r="H98" s="41">
        <f t="shared" si="15"/>
        <v>30.9</v>
      </c>
      <c r="I98" s="38">
        <v>12.806013840830451</v>
      </c>
      <c r="J98" s="41">
        <f t="shared" si="16"/>
        <v>28.5</v>
      </c>
      <c r="K98" s="38">
        <f t="shared" si="12"/>
        <v>11.838278494991521</v>
      </c>
      <c r="L98" s="41">
        <f t="shared" si="13"/>
        <v>30.4</v>
      </c>
      <c r="M98" s="38">
        <v>12.607766597165968</v>
      </c>
      <c r="N98" s="41">
        <f t="shared" si="17"/>
        <v>31.7</v>
      </c>
      <c r="O98" s="42">
        <v>13.172005199999999</v>
      </c>
    </row>
    <row r="99" spans="1:15" x14ac:dyDescent="0.2">
      <c r="A99" s="76" t="s">
        <v>123</v>
      </c>
      <c r="B99" s="44" t="s">
        <v>41</v>
      </c>
      <c r="C99" s="45">
        <v>1</v>
      </c>
      <c r="D99" s="77">
        <f t="shared" si="11"/>
        <v>11.8</v>
      </c>
      <c r="E99" s="78">
        <f t="shared" si="18"/>
        <v>11.82608790854832</v>
      </c>
      <c r="F99" s="41">
        <f t="shared" si="14"/>
        <v>12.7</v>
      </c>
      <c r="G99" s="38">
        <v>12.718</v>
      </c>
      <c r="H99" s="41">
        <f t="shared" si="15"/>
        <v>12.8</v>
      </c>
      <c r="I99" s="38">
        <v>12.823983333333333</v>
      </c>
      <c r="J99" s="41">
        <f t="shared" si="16"/>
        <v>11.8</v>
      </c>
      <c r="K99" s="38">
        <f t="shared" si="12"/>
        <v>11.82608790854832</v>
      </c>
      <c r="L99" s="41">
        <f t="shared" si="13"/>
        <v>12.6</v>
      </c>
      <c r="M99" s="38">
        <v>12.594783622603961</v>
      </c>
      <c r="N99" s="41">
        <f t="shared" si="17"/>
        <v>13.2</v>
      </c>
      <c r="O99" s="42">
        <v>13.172005199999999</v>
      </c>
    </row>
    <row r="100" spans="1:15" x14ac:dyDescent="0.2">
      <c r="A100" s="76" t="s">
        <v>124</v>
      </c>
      <c r="B100" s="44" t="s">
        <v>65</v>
      </c>
      <c r="C100" s="45">
        <v>1.5</v>
      </c>
      <c r="D100" s="77">
        <f t="shared" si="11"/>
        <v>17.8</v>
      </c>
      <c r="E100" s="78">
        <f t="shared" si="18"/>
        <v>11.838278494991521</v>
      </c>
      <c r="F100" s="41">
        <f t="shared" si="14"/>
        <v>19.100000000000001</v>
      </c>
      <c r="G100" s="38">
        <v>12.718</v>
      </c>
      <c r="H100" s="41">
        <f t="shared" si="15"/>
        <v>19.2</v>
      </c>
      <c r="I100" s="38">
        <v>12.788655555555556</v>
      </c>
      <c r="J100" s="41">
        <f t="shared" si="16"/>
        <v>17.8</v>
      </c>
      <c r="K100" s="38">
        <f t="shared" si="12"/>
        <v>11.838278494991521</v>
      </c>
      <c r="L100" s="41">
        <f t="shared" si="13"/>
        <v>18.899999999999999</v>
      </c>
      <c r="M100" s="38">
        <v>12.607766597165968</v>
      </c>
      <c r="N100" s="41">
        <f t="shared" si="17"/>
        <v>19.8</v>
      </c>
      <c r="O100" s="42">
        <v>13.172005199999999</v>
      </c>
    </row>
    <row r="101" spans="1:15" x14ac:dyDescent="0.2">
      <c r="A101" s="76" t="s">
        <v>125</v>
      </c>
      <c r="B101" s="44" t="s">
        <v>66</v>
      </c>
      <c r="C101" s="45">
        <v>2.67</v>
      </c>
      <c r="D101" s="77">
        <f t="shared" si="11"/>
        <v>31.6</v>
      </c>
      <c r="E101" s="78">
        <f t="shared" si="18"/>
        <v>11.838278494991521</v>
      </c>
      <c r="F101" s="41">
        <f t="shared" ref="F101:F107" si="19">ROUND(G101*$C101,1)</f>
        <v>34</v>
      </c>
      <c r="G101" s="38">
        <v>12.718</v>
      </c>
      <c r="H101" s="41">
        <f t="shared" si="15"/>
        <v>34.200000000000003</v>
      </c>
      <c r="I101" s="38">
        <v>12.797239875389405</v>
      </c>
      <c r="J101" s="41">
        <f t="shared" ref="J101:J107" si="20">ROUND(K101*C101,1)</f>
        <v>31.6</v>
      </c>
      <c r="K101" s="38">
        <f t="shared" si="12"/>
        <v>11.838278494991521</v>
      </c>
      <c r="L101" s="41">
        <f t="shared" si="13"/>
        <v>33.700000000000003</v>
      </c>
      <c r="M101" s="38">
        <v>12.607766597165968</v>
      </c>
      <c r="N101" s="41">
        <f t="shared" ref="N101:N107" si="21">ROUND(O101*C101,1)</f>
        <v>35.200000000000003</v>
      </c>
      <c r="O101" s="42">
        <v>13.172005199999999</v>
      </c>
    </row>
    <row r="102" spans="1:15" x14ac:dyDescent="0.2">
      <c r="A102" s="76" t="s">
        <v>126</v>
      </c>
      <c r="B102" s="44" t="s">
        <v>67</v>
      </c>
      <c r="C102" s="45">
        <v>8.27</v>
      </c>
      <c r="D102" s="77">
        <f t="shared" ref="D102:D107" si="22">ROUND(E102*C102,1)</f>
        <v>97.8</v>
      </c>
      <c r="E102" s="78">
        <f t="shared" si="18"/>
        <v>11.82608790854832</v>
      </c>
      <c r="F102" s="41">
        <f t="shared" si="19"/>
        <v>105.2</v>
      </c>
      <c r="G102" s="38">
        <v>12.718</v>
      </c>
      <c r="H102" s="41">
        <f t="shared" si="15"/>
        <v>105.7</v>
      </c>
      <c r="I102" s="38">
        <v>12.782038267875125</v>
      </c>
      <c r="J102" s="41">
        <f t="shared" si="20"/>
        <v>97.8</v>
      </c>
      <c r="K102" s="38">
        <f t="shared" ref="K102:K107" si="23">M102/1.065</f>
        <v>11.82608790854832</v>
      </c>
      <c r="L102" s="41">
        <f t="shared" ref="L102:L107" si="24">ROUND(M102*C102,1)</f>
        <v>104.2</v>
      </c>
      <c r="M102" s="38">
        <v>12.594783622603961</v>
      </c>
      <c r="N102" s="41">
        <f t="shared" si="21"/>
        <v>108.9</v>
      </c>
      <c r="O102" s="42">
        <v>13.172005199999999</v>
      </c>
    </row>
    <row r="103" spans="1:15" x14ac:dyDescent="0.2">
      <c r="A103" s="76" t="s">
        <v>127</v>
      </c>
      <c r="B103" s="44" t="s">
        <v>68</v>
      </c>
      <c r="C103" s="45">
        <v>8.9</v>
      </c>
      <c r="D103" s="77">
        <f t="shared" si="22"/>
        <v>121.4</v>
      </c>
      <c r="E103" s="78">
        <f t="shared" si="18"/>
        <v>13.645842924761512</v>
      </c>
      <c r="F103" s="41">
        <f t="shared" si="19"/>
        <v>130.6</v>
      </c>
      <c r="G103" s="38">
        <v>14.669</v>
      </c>
      <c r="H103" s="41">
        <f t="shared" si="15"/>
        <v>131.1</v>
      </c>
      <c r="I103" s="38">
        <v>14.72848499594485</v>
      </c>
      <c r="J103" s="41">
        <f t="shared" si="20"/>
        <v>121.4</v>
      </c>
      <c r="K103" s="38">
        <f t="shared" si="23"/>
        <v>13.645842924761512</v>
      </c>
      <c r="L103" s="41">
        <f t="shared" si="24"/>
        <v>129.30000000000001</v>
      </c>
      <c r="M103" s="38">
        <f>((((106.1/8.9)*1.0665)*1.055)*1.026)*1.056</f>
        <v>14.53282271487101</v>
      </c>
      <c r="N103" s="41">
        <f t="shared" si="21"/>
        <v>135.19999999999999</v>
      </c>
      <c r="O103" s="42">
        <v>15.191607300000001</v>
      </c>
    </row>
    <row r="104" spans="1:15" x14ac:dyDescent="0.2">
      <c r="A104" s="76" t="s">
        <v>128</v>
      </c>
      <c r="B104" s="44" t="s">
        <v>69</v>
      </c>
      <c r="C104" s="45">
        <v>5.2</v>
      </c>
      <c r="D104" s="77">
        <f t="shared" si="22"/>
        <v>70.900000000000006</v>
      </c>
      <c r="E104" s="78">
        <f t="shared" si="18"/>
        <v>13.634256642735961</v>
      </c>
      <c r="F104" s="41">
        <f t="shared" si="19"/>
        <v>76.3</v>
      </c>
      <c r="G104" s="38">
        <v>14.669</v>
      </c>
      <c r="H104" s="41">
        <f t="shared" si="15"/>
        <v>76.599999999999994</v>
      </c>
      <c r="I104" s="38">
        <v>14.730120833333334</v>
      </c>
      <c r="J104" s="41">
        <f t="shared" si="20"/>
        <v>70.900000000000006</v>
      </c>
      <c r="K104" s="38">
        <f t="shared" si="23"/>
        <v>13.634256642735961</v>
      </c>
      <c r="L104" s="41">
        <f t="shared" si="24"/>
        <v>75.5</v>
      </c>
      <c r="M104" s="38">
        <v>14.520483324513798</v>
      </c>
      <c r="N104" s="41">
        <f t="shared" si="21"/>
        <v>79</v>
      </c>
      <c r="O104" s="42">
        <v>15.191607300000001</v>
      </c>
    </row>
    <row r="105" spans="1:15" ht="25.5" x14ac:dyDescent="0.2">
      <c r="A105" s="43">
        <v>5007</v>
      </c>
      <c r="B105" s="44" t="s">
        <v>200</v>
      </c>
      <c r="C105" s="45">
        <v>18</v>
      </c>
      <c r="D105" s="41">
        <f t="shared" si="22"/>
        <v>505.6</v>
      </c>
      <c r="E105" s="38">
        <v>28.088000000000001</v>
      </c>
      <c r="F105" s="41">
        <f t="shared" si="19"/>
        <v>198.2</v>
      </c>
      <c r="G105" s="38">
        <v>11.012</v>
      </c>
      <c r="H105" s="41">
        <f t="shared" si="15"/>
        <v>201.1</v>
      </c>
      <c r="I105" s="38">
        <v>11.17099679144385</v>
      </c>
      <c r="J105" s="41">
        <f t="shared" si="20"/>
        <v>192.9</v>
      </c>
      <c r="K105" s="38">
        <f t="shared" si="23"/>
        <v>10.714553990610328</v>
      </c>
      <c r="L105" s="41">
        <f t="shared" si="24"/>
        <v>205.4</v>
      </c>
      <c r="M105" s="38">
        <v>11.411</v>
      </c>
      <c r="N105" s="41">
        <f t="shared" si="21"/>
        <v>205.1</v>
      </c>
      <c r="O105" s="42">
        <v>11.393987699999998</v>
      </c>
    </row>
    <row r="106" spans="1:15" x14ac:dyDescent="0.2">
      <c r="A106" s="79" t="s">
        <v>108</v>
      </c>
      <c r="B106" s="44" t="s">
        <v>201</v>
      </c>
      <c r="C106" s="45">
        <v>50</v>
      </c>
      <c r="D106" s="80">
        <f t="shared" si="22"/>
        <v>510.6</v>
      </c>
      <c r="E106" s="81">
        <f>K106</f>
        <v>10.212206572769952</v>
      </c>
      <c r="F106" s="41">
        <f t="shared" si="19"/>
        <v>524.9</v>
      </c>
      <c r="G106" s="38">
        <v>10.497999999999999</v>
      </c>
      <c r="H106" s="41">
        <f t="shared" si="15"/>
        <v>532.29999999999995</v>
      </c>
      <c r="I106" s="38">
        <v>10.64639660743134</v>
      </c>
      <c r="J106" s="41">
        <f t="shared" si="20"/>
        <v>510.6</v>
      </c>
      <c r="K106" s="38">
        <f t="shared" si="23"/>
        <v>10.212206572769952</v>
      </c>
      <c r="L106" s="41">
        <f t="shared" si="24"/>
        <v>543.79999999999995</v>
      </c>
      <c r="M106" s="38">
        <v>10.875999999999999</v>
      </c>
      <c r="N106" s="41">
        <f t="shared" si="21"/>
        <v>543.1</v>
      </c>
      <c r="O106" s="42">
        <v>10.861146900000001</v>
      </c>
    </row>
    <row r="107" spans="1:15" x14ac:dyDescent="0.2">
      <c r="A107" s="79" t="s">
        <v>109</v>
      </c>
      <c r="B107" s="44" t="s">
        <v>70</v>
      </c>
      <c r="C107" s="45">
        <v>50</v>
      </c>
      <c r="D107" s="80">
        <f t="shared" si="22"/>
        <v>510.6</v>
      </c>
      <c r="E107" s="81">
        <f>K107</f>
        <v>10.212206572769952</v>
      </c>
      <c r="F107" s="41">
        <f t="shared" si="19"/>
        <v>524.9</v>
      </c>
      <c r="G107" s="38">
        <v>10.497999999999999</v>
      </c>
      <c r="H107" s="41">
        <f t="shared" si="15"/>
        <v>532.29999999999995</v>
      </c>
      <c r="I107" s="38">
        <v>10.64639660743134</v>
      </c>
      <c r="J107" s="41">
        <f t="shared" si="20"/>
        <v>510.6</v>
      </c>
      <c r="K107" s="38">
        <f t="shared" si="23"/>
        <v>10.212206572769952</v>
      </c>
      <c r="L107" s="41">
        <f t="shared" si="24"/>
        <v>543.79999999999995</v>
      </c>
      <c r="M107" s="38">
        <v>10.875999999999999</v>
      </c>
      <c r="N107" s="41">
        <f t="shared" si="21"/>
        <v>543.1</v>
      </c>
      <c r="O107" s="42">
        <v>10.861146900000001</v>
      </c>
    </row>
    <row r="108" spans="1:15" x14ac:dyDescent="0.2">
      <c r="A108" s="82"/>
      <c r="B108" s="83"/>
      <c r="C108" s="84"/>
      <c r="D108" s="85"/>
      <c r="E108" s="86"/>
      <c r="F108" s="85"/>
      <c r="G108" s="86"/>
      <c r="H108" s="85"/>
      <c r="I108" s="86"/>
      <c r="J108" s="85"/>
      <c r="K108" s="86"/>
      <c r="L108" s="86"/>
      <c r="M108" s="86"/>
      <c r="N108" s="87"/>
      <c r="O108" s="88"/>
    </row>
    <row r="109" spans="1:15" x14ac:dyDescent="0.2">
      <c r="A109" s="89" t="s">
        <v>116</v>
      </c>
      <c r="B109" s="90"/>
      <c r="C109" s="91"/>
      <c r="D109" s="92"/>
      <c r="E109" s="93"/>
      <c r="F109" s="92"/>
      <c r="G109" s="93"/>
      <c r="H109" s="92"/>
      <c r="I109" s="93"/>
      <c r="J109" s="94"/>
      <c r="K109" s="93"/>
      <c r="L109" s="93"/>
      <c r="M109" s="93"/>
      <c r="N109" s="93"/>
      <c r="O109" s="95"/>
    </row>
    <row r="110" spans="1:15" x14ac:dyDescent="0.2">
      <c r="A110" s="96"/>
      <c r="C110" s="97"/>
      <c r="D110" s="98"/>
      <c r="E110" s="99"/>
      <c r="F110" s="98"/>
      <c r="G110" s="99"/>
      <c r="H110" s="98"/>
      <c r="I110" s="99"/>
      <c r="J110" s="100"/>
      <c r="K110" s="99"/>
      <c r="L110" s="99"/>
      <c r="M110" s="99"/>
      <c r="N110" s="99"/>
      <c r="O110" s="101"/>
    </row>
    <row r="111" spans="1:15" ht="36.6" customHeight="1" x14ac:dyDescent="0.2">
      <c r="A111" s="143" t="s">
        <v>143</v>
      </c>
      <c r="B111" s="144"/>
      <c r="C111" s="144"/>
      <c r="D111" s="144"/>
      <c r="E111" s="144"/>
      <c r="F111" s="144"/>
      <c r="G111" s="144"/>
      <c r="H111" s="144"/>
      <c r="I111" s="144"/>
      <c r="J111" s="144"/>
      <c r="K111" s="144"/>
      <c r="L111" s="144"/>
      <c r="M111" s="144"/>
      <c r="N111" s="144"/>
      <c r="O111" s="145"/>
    </row>
    <row r="112" spans="1:15" s="104" customFormat="1" x14ac:dyDescent="0.2">
      <c r="A112" s="102" t="s">
        <v>144</v>
      </c>
      <c r="B112" s="103"/>
      <c r="C112" s="97"/>
      <c r="D112" s="98"/>
      <c r="E112" s="99"/>
      <c r="F112" s="98"/>
      <c r="G112" s="99"/>
      <c r="H112" s="98"/>
      <c r="I112" s="99"/>
      <c r="J112" s="100"/>
      <c r="K112" s="99"/>
      <c r="L112" s="99"/>
      <c r="M112" s="99"/>
      <c r="N112" s="99"/>
      <c r="O112" s="101"/>
    </row>
    <row r="113" spans="1:16" x14ac:dyDescent="0.2">
      <c r="A113" s="102" t="s">
        <v>145</v>
      </c>
      <c r="B113" s="103"/>
      <c r="C113" s="97"/>
      <c r="D113" s="98"/>
      <c r="E113" s="99"/>
      <c r="F113" s="98"/>
      <c r="G113" s="99"/>
      <c r="H113" s="98"/>
      <c r="I113" s="99"/>
      <c r="J113" s="100"/>
      <c r="K113" s="99"/>
      <c r="L113" s="99"/>
      <c r="M113" s="99"/>
      <c r="N113" s="99"/>
      <c r="O113" s="101"/>
    </row>
    <row r="114" spans="1:16" x14ac:dyDescent="0.2">
      <c r="A114" s="102" t="s">
        <v>202</v>
      </c>
      <c r="B114" s="103"/>
      <c r="C114" s="97"/>
      <c r="D114" s="98"/>
      <c r="E114" s="99"/>
      <c r="F114" s="98"/>
      <c r="G114" s="99"/>
      <c r="H114" s="98"/>
      <c r="I114" s="99"/>
      <c r="J114" s="100"/>
      <c r="K114" s="99"/>
      <c r="L114" s="99"/>
      <c r="M114" s="99"/>
      <c r="N114" s="99"/>
      <c r="O114" s="101"/>
    </row>
    <row r="115" spans="1:16" x14ac:dyDescent="0.2">
      <c r="A115" s="102" t="s">
        <v>211</v>
      </c>
      <c r="B115" s="103"/>
      <c r="C115" s="97"/>
      <c r="D115" s="98"/>
      <c r="E115" s="99"/>
      <c r="F115" s="98"/>
      <c r="G115" s="99"/>
      <c r="H115" s="98"/>
      <c r="I115" s="99"/>
      <c r="J115" s="100"/>
      <c r="K115" s="99"/>
      <c r="L115" s="99"/>
      <c r="M115" s="99"/>
      <c r="N115" s="99"/>
      <c r="O115" s="101"/>
    </row>
    <row r="116" spans="1:16" x14ac:dyDescent="0.2">
      <c r="A116" s="102" t="s">
        <v>203</v>
      </c>
      <c r="B116" s="103"/>
      <c r="C116" s="97"/>
      <c r="D116" s="98"/>
      <c r="E116" s="99"/>
      <c r="F116" s="98"/>
      <c r="G116" s="99"/>
      <c r="H116" s="98"/>
      <c r="I116" s="99"/>
      <c r="J116" s="100"/>
      <c r="K116" s="99"/>
      <c r="L116" s="99"/>
      <c r="M116" s="99"/>
      <c r="N116" s="99"/>
      <c r="O116" s="101"/>
    </row>
    <row r="117" spans="1:16" x14ac:dyDescent="0.2">
      <c r="A117" s="102" t="s">
        <v>204</v>
      </c>
      <c r="B117" s="103"/>
      <c r="C117" s="97"/>
      <c r="D117" s="98"/>
      <c r="E117" s="99"/>
      <c r="F117" s="98"/>
      <c r="G117" s="99"/>
      <c r="H117" s="98"/>
      <c r="I117" s="99"/>
      <c r="J117" s="100"/>
      <c r="K117" s="99"/>
      <c r="L117" s="99"/>
      <c r="M117" s="99"/>
      <c r="N117" s="99"/>
      <c r="O117" s="101"/>
    </row>
    <row r="118" spans="1:16" x14ac:dyDescent="0.2">
      <c r="A118" s="102" t="s">
        <v>207</v>
      </c>
      <c r="B118" s="103"/>
      <c r="C118" s="97"/>
      <c r="D118" s="98"/>
      <c r="E118" s="99"/>
      <c r="F118" s="98"/>
      <c r="G118" s="99"/>
      <c r="H118" s="98"/>
      <c r="I118" s="99"/>
      <c r="J118" s="100"/>
      <c r="K118" s="99"/>
      <c r="L118" s="99"/>
      <c r="M118" s="99"/>
      <c r="N118" s="99"/>
      <c r="O118" s="101"/>
    </row>
    <row r="119" spans="1:16" x14ac:dyDescent="0.2">
      <c r="A119" s="105" t="s">
        <v>212</v>
      </c>
      <c r="B119" s="106"/>
      <c r="C119" s="106"/>
      <c r="D119" s="107"/>
      <c r="E119" s="108"/>
      <c r="F119" s="107"/>
      <c r="G119" s="108"/>
      <c r="H119" s="107"/>
      <c r="I119" s="108"/>
      <c r="J119" s="109"/>
      <c r="K119" s="108"/>
      <c r="L119" s="108"/>
      <c r="M119" s="108"/>
      <c r="N119" s="108"/>
      <c r="O119" s="110"/>
    </row>
    <row r="120" spans="1:16" s="104" customFormat="1" x14ac:dyDescent="0.2">
      <c r="A120" s="111" t="s">
        <v>213</v>
      </c>
      <c r="B120" s="112"/>
      <c r="C120" s="112"/>
      <c r="D120" s="113"/>
      <c r="E120" s="114"/>
      <c r="F120" s="113"/>
      <c r="G120" s="114"/>
      <c r="H120" s="113"/>
      <c r="I120" s="114"/>
      <c r="J120" s="115"/>
      <c r="K120" s="114"/>
      <c r="L120" s="114"/>
      <c r="M120" s="114"/>
      <c r="N120" s="114"/>
      <c r="O120" s="116"/>
    </row>
    <row r="121" spans="1:16" x14ac:dyDescent="0.2">
      <c r="A121" s="117" t="s">
        <v>110</v>
      </c>
      <c r="B121" s="118"/>
      <c r="C121" s="119"/>
      <c r="D121" s="120"/>
      <c r="E121" s="121"/>
      <c r="F121" s="120"/>
      <c r="G121" s="121"/>
      <c r="H121" s="120"/>
      <c r="I121" s="121"/>
      <c r="J121" s="122"/>
      <c r="K121" s="121"/>
      <c r="L121" s="121"/>
      <c r="M121" s="121"/>
      <c r="N121" s="121"/>
      <c r="O121" s="123"/>
      <c r="P121" s="124"/>
    </row>
    <row r="122" spans="1:16" x14ac:dyDescent="0.2">
      <c r="A122" s="125" t="s">
        <v>129</v>
      </c>
      <c r="B122" s="126"/>
      <c r="C122" s="126"/>
      <c r="D122" s="126"/>
      <c r="E122" s="126"/>
      <c r="F122" s="126"/>
      <c r="G122" s="126"/>
      <c r="H122" s="126"/>
      <c r="I122" s="126"/>
      <c r="J122" s="127"/>
      <c r="K122" s="126"/>
      <c r="L122" s="126"/>
      <c r="M122" s="126"/>
      <c r="N122" s="126"/>
      <c r="O122" s="128"/>
    </row>
    <row r="123" spans="1:16" x14ac:dyDescent="0.2">
      <c r="A123" s="129"/>
      <c r="B123" s="130"/>
      <c r="C123" s="131"/>
      <c r="D123" s="132"/>
      <c r="E123" s="133"/>
      <c r="F123" s="132"/>
      <c r="G123" s="133"/>
      <c r="H123" s="132"/>
      <c r="I123" s="133"/>
      <c r="J123" s="134"/>
      <c r="K123" s="133"/>
      <c r="L123" s="133"/>
      <c r="M123" s="133"/>
      <c r="N123" s="133"/>
      <c r="O123" s="135"/>
    </row>
    <row r="124" spans="1:16" x14ac:dyDescent="0.2">
      <c r="A124" s="117" t="s">
        <v>133</v>
      </c>
      <c r="B124" s="118"/>
      <c r="C124" s="119"/>
      <c r="D124" s="120"/>
      <c r="E124" s="121"/>
      <c r="F124" s="120"/>
      <c r="G124" s="121"/>
      <c r="H124" s="120"/>
      <c r="I124" s="121"/>
      <c r="J124" s="122"/>
      <c r="K124" s="121"/>
      <c r="L124" s="121"/>
      <c r="M124" s="121"/>
      <c r="N124" s="121"/>
      <c r="O124" s="123"/>
    </row>
    <row r="125" spans="1:16" x14ac:dyDescent="0.2">
      <c r="A125" s="125" t="s">
        <v>134</v>
      </c>
      <c r="B125" s="126"/>
      <c r="C125" s="126"/>
      <c r="D125" s="126"/>
      <c r="E125" s="126"/>
      <c r="F125" s="126"/>
      <c r="G125" s="126"/>
      <c r="H125" s="126"/>
      <c r="I125" s="126"/>
      <c r="J125" s="127"/>
      <c r="K125" s="126"/>
      <c r="L125" s="126"/>
      <c r="M125" s="126"/>
      <c r="N125" s="126"/>
      <c r="O125" s="128"/>
    </row>
    <row r="126" spans="1:16" x14ac:dyDescent="0.2">
      <c r="A126" s="125" t="s">
        <v>205</v>
      </c>
      <c r="B126" s="126"/>
      <c r="C126" s="126"/>
      <c r="D126" s="126"/>
      <c r="E126" s="126"/>
      <c r="F126" s="126"/>
      <c r="G126" s="126"/>
      <c r="H126" s="126"/>
      <c r="I126" s="126"/>
      <c r="J126" s="127"/>
      <c r="K126" s="126"/>
      <c r="L126" s="126"/>
      <c r="M126" s="126"/>
      <c r="N126" s="126"/>
      <c r="O126" s="128"/>
    </row>
    <row r="127" spans="1:16" x14ac:dyDescent="0.2">
      <c r="A127" s="125" t="s">
        <v>206</v>
      </c>
      <c r="B127" s="126"/>
      <c r="C127" s="126"/>
      <c r="D127" s="126"/>
      <c r="E127" s="126"/>
      <c r="F127" s="126"/>
      <c r="G127" s="126"/>
      <c r="H127" s="126"/>
      <c r="I127" s="126"/>
      <c r="J127" s="127"/>
      <c r="K127" s="126"/>
      <c r="L127" s="126"/>
      <c r="M127" s="126"/>
      <c r="N127" s="126"/>
      <c r="O127" s="128"/>
    </row>
    <row r="128" spans="1:16" x14ac:dyDescent="0.2">
      <c r="A128" s="125" t="s">
        <v>135</v>
      </c>
      <c r="B128" s="126"/>
      <c r="C128" s="126"/>
      <c r="D128" s="126"/>
      <c r="E128" s="126"/>
      <c r="F128" s="126"/>
      <c r="G128" s="126"/>
      <c r="H128" s="126"/>
      <c r="I128" s="126"/>
      <c r="J128" s="127"/>
      <c r="K128" s="126"/>
      <c r="L128" s="126"/>
      <c r="M128" s="126"/>
      <c r="N128" s="126"/>
      <c r="O128" s="128"/>
    </row>
    <row r="129" spans="1:15" x14ac:dyDescent="0.2">
      <c r="A129" s="125" t="s">
        <v>136</v>
      </c>
      <c r="B129" s="126"/>
      <c r="C129" s="126"/>
      <c r="D129" s="126"/>
      <c r="E129" s="126"/>
      <c r="F129" s="126"/>
      <c r="G129" s="126"/>
      <c r="H129" s="126"/>
      <c r="I129" s="126"/>
      <c r="J129" s="127"/>
      <c r="K129" s="126"/>
      <c r="L129" s="126"/>
      <c r="M129" s="126"/>
      <c r="N129" s="126"/>
      <c r="O129" s="128"/>
    </row>
    <row r="130" spans="1:15" x14ac:dyDescent="0.2">
      <c r="A130" s="125" t="s">
        <v>137</v>
      </c>
      <c r="B130" s="126"/>
      <c r="C130" s="126"/>
      <c r="D130" s="126"/>
      <c r="E130" s="126"/>
      <c r="F130" s="126"/>
      <c r="G130" s="126"/>
      <c r="H130" s="126"/>
      <c r="I130" s="126"/>
      <c r="J130" s="127"/>
      <c r="K130" s="126"/>
      <c r="L130" s="126"/>
      <c r="M130" s="126"/>
      <c r="N130" s="126"/>
      <c r="O130" s="128"/>
    </row>
    <row r="131" spans="1:15" x14ac:dyDescent="0.2">
      <c r="A131" s="129"/>
      <c r="B131" s="130"/>
      <c r="C131" s="131"/>
      <c r="D131" s="132"/>
      <c r="E131" s="133"/>
      <c r="F131" s="132"/>
      <c r="G131" s="133"/>
      <c r="H131" s="132"/>
      <c r="I131" s="133"/>
      <c r="J131" s="134"/>
      <c r="K131" s="133"/>
      <c r="L131" s="133"/>
      <c r="M131" s="133"/>
      <c r="N131" s="133"/>
      <c r="O131" s="135"/>
    </row>
  </sheetData>
  <sheetProtection password="F4BB" sheet="1" objects="1" scenarios="1" formatCells="0" formatColumns="0" formatRows="0"/>
  <mergeCells count="3">
    <mergeCell ref="A1:O1"/>
    <mergeCell ref="A3:O3"/>
    <mergeCell ref="A111:O111"/>
  </mergeCells>
  <phoneticPr fontId="0" type="noConversion"/>
  <printOptions horizontalCentered="1" gridLines="1"/>
  <pageMargins left="0.25" right="0.25" top="0.21" bottom="0.28000000000000003" header="0.12" footer="0.17"/>
  <pageSetup paperSize="9" scale="65" fitToHeight="8" orientation="landscape" r:id="rId1"/>
  <headerFooter alignWithMargins="0"/>
  <rowBreaks count="1" manualBreakCount="1">
    <brk id="8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GP Comparitive Tariffs</vt:lpstr>
      <vt:lpstr>'GP Comparitive Tariffs'!Print_Area</vt:lpstr>
      <vt:lpstr>'GP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2015-01-13T10:52:08Z</cp:lastPrinted>
  <dcterms:created xsi:type="dcterms:W3CDTF">2007-01-02T12:57:15Z</dcterms:created>
  <dcterms:modified xsi:type="dcterms:W3CDTF">2015-01-15T11:49:31Z</dcterms:modified>
</cp:coreProperties>
</file>