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5480" windowHeight="10725"/>
  </bookViews>
  <sheets>
    <sheet name="Gynae Comparative Tariffs" sheetId="1" r:id="rId1"/>
  </sheets>
  <externalReferences>
    <externalReference r:id="rId2"/>
  </externalReferences>
  <definedNames>
    <definedName name="PredDLR">[1]Parameters!$C$45</definedName>
    <definedName name="PredOHR">[1]Parameters!$C$38</definedName>
    <definedName name="_xlnm.Print_Area" localSheetId="0">'Gynae Comparative Tariffs'!$A$1:$V$88</definedName>
    <definedName name="_xlnm.Print_Titles" localSheetId="0">'Gynae Comparative Tariffs'!$A:$E,'Gynae Comparative Tariffs'!$1:$7</definedName>
    <definedName name="VAT">[1]Parameters!$C$20</definedName>
  </definedNames>
  <calcPr calcId="144525"/>
</workbook>
</file>

<file path=xl/calcChain.xml><?xml version="1.0" encoding="utf-8"?>
<calcChain xmlns="http://schemas.openxmlformats.org/spreadsheetml/2006/main">
  <c r="E55" i="1" l="1"/>
  <c r="D55" i="1" s="1"/>
  <c r="E53" i="1"/>
  <c r="D53" i="1" s="1"/>
  <c r="M54" i="1" l="1"/>
  <c r="M52" i="1"/>
  <c r="L52" i="1" s="1"/>
  <c r="L38" i="1"/>
  <c r="L39" i="1"/>
  <c r="L40" i="1"/>
  <c r="L41" i="1"/>
  <c r="L42" i="1"/>
  <c r="L43" i="1"/>
  <c r="L44" i="1"/>
  <c r="L45" i="1"/>
  <c r="L46" i="1"/>
  <c r="L47" i="1"/>
  <c r="L48" i="1"/>
  <c r="L49" i="1"/>
  <c r="L50" i="1"/>
  <c r="L51" i="1"/>
  <c r="L54" i="1"/>
  <c r="L56" i="1"/>
  <c r="L57" i="1"/>
  <c r="L58" i="1"/>
  <c r="L59" i="1"/>
  <c r="L60" i="1"/>
  <c r="L61" i="1"/>
  <c r="L62" i="1"/>
  <c r="L37" i="1"/>
  <c r="K54" i="1"/>
  <c r="K52" i="1"/>
  <c r="M27" i="1" l="1"/>
  <c r="M26" i="1"/>
  <c r="M25" i="1"/>
  <c r="M24" i="1"/>
  <c r="M23" i="1"/>
  <c r="M22" i="1"/>
  <c r="M21" i="1"/>
  <c r="M18" i="1"/>
  <c r="M17" i="1"/>
  <c r="M16" i="1"/>
  <c r="M15" i="1"/>
  <c r="M14" i="1"/>
  <c r="M13" i="1"/>
  <c r="M12" i="1"/>
  <c r="M11" i="1"/>
  <c r="K12" i="1"/>
  <c r="K13" i="1"/>
  <c r="K14" i="1"/>
  <c r="K15" i="1"/>
  <c r="K16" i="1"/>
  <c r="K17" i="1"/>
  <c r="K18" i="1"/>
  <c r="K21" i="1"/>
  <c r="K22" i="1"/>
  <c r="K23" i="1"/>
  <c r="K24" i="1"/>
  <c r="K25" i="1"/>
  <c r="K26" i="1"/>
  <c r="K27" i="1"/>
  <c r="K11" i="1"/>
  <c r="O26" i="1" l="1"/>
  <c r="O25" i="1"/>
  <c r="O24" i="1"/>
  <c r="O23" i="1"/>
  <c r="O22" i="1"/>
  <c r="O21" i="1"/>
  <c r="J52" i="1" l="1"/>
  <c r="H38" i="1" l="1"/>
  <c r="H39" i="1"/>
  <c r="H40" i="1"/>
  <c r="H41" i="1"/>
  <c r="H42" i="1"/>
  <c r="H43" i="1"/>
  <c r="H44" i="1"/>
  <c r="H45" i="1"/>
  <c r="H46" i="1"/>
  <c r="H47" i="1"/>
  <c r="H48" i="1"/>
  <c r="H49" i="1"/>
  <c r="H50" i="1"/>
  <c r="H51" i="1"/>
  <c r="H52" i="1"/>
  <c r="H54" i="1"/>
  <c r="H56" i="1"/>
  <c r="H57" i="1"/>
  <c r="H58" i="1"/>
  <c r="H59" i="1"/>
  <c r="H60" i="1"/>
  <c r="H61" i="1"/>
  <c r="H62" i="1"/>
  <c r="H37" i="1"/>
  <c r="N37" i="1"/>
  <c r="H12" i="1"/>
  <c r="H13" i="1"/>
  <c r="H14" i="1"/>
  <c r="H15" i="1"/>
  <c r="H16" i="1"/>
  <c r="H17" i="1"/>
  <c r="H18" i="1"/>
  <c r="H19" i="1"/>
  <c r="H20" i="1"/>
  <c r="H21" i="1"/>
  <c r="H22" i="1"/>
  <c r="H23" i="1"/>
  <c r="H24" i="1"/>
  <c r="H25" i="1"/>
  <c r="H26" i="1"/>
  <c r="H27" i="1"/>
  <c r="H11" i="1"/>
  <c r="N36" i="1"/>
  <c r="N35" i="1"/>
  <c r="N34" i="1"/>
  <c r="N33" i="1"/>
  <c r="N32" i="1"/>
  <c r="N31" i="1"/>
  <c r="N12" i="1"/>
  <c r="N13" i="1"/>
  <c r="N14" i="1"/>
  <c r="N15" i="1"/>
  <c r="N16" i="1"/>
  <c r="N17" i="1"/>
  <c r="N18" i="1"/>
  <c r="N19" i="1"/>
  <c r="N20" i="1"/>
  <c r="N21" i="1"/>
  <c r="N22" i="1"/>
  <c r="N23" i="1"/>
  <c r="N24" i="1"/>
  <c r="N25" i="1"/>
  <c r="N26" i="1"/>
  <c r="N27" i="1"/>
  <c r="U26" i="1" l="1"/>
  <c r="V26" i="1"/>
  <c r="U24" i="1"/>
  <c r="V24" i="1"/>
  <c r="U16" i="1"/>
  <c r="V16" i="1"/>
  <c r="V25" i="1"/>
  <c r="U25" i="1"/>
  <c r="U23" i="1"/>
  <c r="V23" i="1"/>
  <c r="U22" i="1"/>
  <c r="V22" i="1"/>
  <c r="V21" i="1"/>
  <c r="U21" i="1"/>
  <c r="U18" i="1"/>
  <c r="V18" i="1"/>
  <c r="U20" i="1"/>
  <c r="V20" i="1"/>
  <c r="U17" i="1"/>
  <c r="V17" i="1"/>
  <c r="U27" i="1"/>
  <c r="V27" i="1"/>
  <c r="U19" i="1"/>
  <c r="V19"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4" i="1"/>
  <c r="V54" i="1"/>
  <c r="U56" i="1"/>
  <c r="V56" i="1"/>
  <c r="U57" i="1"/>
  <c r="V57" i="1"/>
  <c r="U58" i="1"/>
  <c r="V58" i="1"/>
  <c r="U59" i="1"/>
  <c r="V59" i="1"/>
  <c r="U60" i="1"/>
  <c r="V60" i="1"/>
  <c r="U61" i="1"/>
  <c r="V61" i="1"/>
  <c r="U62" i="1"/>
  <c r="V62" i="1"/>
  <c r="V31" i="1"/>
  <c r="U31" i="1"/>
  <c r="U12" i="1"/>
  <c r="V12" i="1"/>
  <c r="U13" i="1"/>
  <c r="V13" i="1"/>
  <c r="U14" i="1"/>
  <c r="V14" i="1"/>
  <c r="U15" i="1"/>
  <c r="V15" i="1"/>
  <c r="V11" i="1"/>
  <c r="U11" i="1"/>
  <c r="S19" i="1"/>
  <c r="T19" i="1"/>
  <c r="S20" i="1"/>
  <c r="T20" i="1"/>
  <c r="E57" i="1"/>
  <c r="D57" i="1" s="1"/>
  <c r="E58" i="1"/>
  <c r="D58" i="1" s="1"/>
  <c r="E59" i="1"/>
  <c r="D59" i="1" s="1"/>
  <c r="E60" i="1"/>
  <c r="D60" i="1" s="1"/>
  <c r="E61" i="1"/>
  <c r="D61" i="1" s="1"/>
  <c r="E62" i="1"/>
  <c r="D62" i="1" s="1"/>
  <c r="E56" i="1"/>
  <c r="D56" i="1" s="1"/>
  <c r="F56" i="1"/>
  <c r="F58" i="1"/>
  <c r="F59" i="1"/>
  <c r="F60" i="1"/>
  <c r="F38" i="1"/>
  <c r="F39" i="1"/>
  <c r="F40" i="1"/>
  <c r="F41" i="1"/>
  <c r="F42" i="1"/>
  <c r="F43" i="1"/>
  <c r="F44" i="1"/>
  <c r="F45" i="1"/>
  <c r="F46" i="1"/>
  <c r="F47" i="1"/>
  <c r="F48" i="1"/>
  <c r="F49" i="1"/>
  <c r="F50" i="1"/>
  <c r="F51" i="1"/>
  <c r="F52" i="1"/>
  <c r="F54" i="1"/>
  <c r="G12" i="1"/>
  <c r="R12" i="1" s="1"/>
  <c r="G13" i="1"/>
  <c r="R13" i="1" s="1"/>
  <c r="G14" i="1"/>
  <c r="Q14" i="1" s="1"/>
  <c r="G15" i="1"/>
  <c r="T15" i="1" s="1"/>
  <c r="G24" i="1"/>
  <c r="S24" i="1" s="1"/>
  <c r="G25" i="1"/>
  <c r="R25" i="1" s="1"/>
  <c r="G26" i="1"/>
  <c r="Q26" i="1" s="1"/>
  <c r="G16" i="1"/>
  <c r="S16" i="1" s="1"/>
  <c r="G17" i="1"/>
  <c r="Q17" i="1" s="1"/>
  <c r="G18" i="1"/>
  <c r="S18" i="1" s="1"/>
  <c r="G21" i="1"/>
  <c r="T21" i="1" s="1"/>
  <c r="G22" i="1"/>
  <c r="R22" i="1" s="1"/>
  <c r="G23" i="1"/>
  <c r="S23" i="1" s="1"/>
  <c r="G27" i="1"/>
  <c r="S27" i="1" s="1"/>
  <c r="G11" i="1"/>
  <c r="R11" i="1" s="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4" i="1"/>
  <c r="Q54" i="1"/>
  <c r="R54" i="1"/>
  <c r="S54" i="1"/>
  <c r="T54"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T31" i="1"/>
  <c r="S31" i="1"/>
  <c r="R31" i="1"/>
  <c r="Q31" i="1"/>
  <c r="P31" i="1"/>
  <c r="Q19" i="1"/>
  <c r="R19" i="1"/>
  <c r="Q20" i="1"/>
  <c r="R20" i="1"/>
  <c r="P19" i="1"/>
  <c r="P20" i="1"/>
  <c r="F62" i="1"/>
  <c r="F61" i="1"/>
  <c r="F57" i="1"/>
  <c r="F37" i="1"/>
  <c r="F36" i="1"/>
  <c r="F35" i="1"/>
  <c r="F34" i="1"/>
  <c r="F33" i="1"/>
  <c r="F32" i="1"/>
  <c r="F31" i="1"/>
  <c r="D12" i="1"/>
  <c r="D13" i="1"/>
  <c r="D14" i="1"/>
  <c r="D15" i="1"/>
  <c r="D24" i="1"/>
  <c r="D25" i="1"/>
  <c r="D26" i="1"/>
  <c r="D16" i="1"/>
  <c r="D17" i="1"/>
  <c r="D18" i="1"/>
  <c r="D19" i="1"/>
  <c r="D20" i="1"/>
  <c r="D21" i="1"/>
  <c r="D22" i="1"/>
  <c r="D23" i="1"/>
  <c r="D27" i="1"/>
  <c r="D31" i="1"/>
  <c r="D32" i="1"/>
  <c r="D33" i="1"/>
  <c r="D34" i="1"/>
  <c r="D35" i="1"/>
  <c r="D36" i="1"/>
  <c r="D37" i="1"/>
  <c r="D38" i="1"/>
  <c r="D39" i="1"/>
  <c r="D40" i="1"/>
  <c r="D41" i="1"/>
  <c r="D42" i="1"/>
  <c r="D43" i="1"/>
  <c r="D44" i="1"/>
  <c r="D45" i="1"/>
  <c r="D46" i="1"/>
  <c r="D47" i="1"/>
  <c r="D48" i="1"/>
  <c r="D49" i="1"/>
  <c r="D50" i="1"/>
  <c r="D51" i="1"/>
  <c r="D11" i="1"/>
  <c r="J38" i="1"/>
  <c r="J39" i="1"/>
  <c r="J40" i="1"/>
  <c r="J41" i="1"/>
  <c r="J42" i="1"/>
  <c r="J43" i="1"/>
  <c r="J44" i="1"/>
  <c r="J45" i="1"/>
  <c r="J46" i="1"/>
  <c r="J47" i="1"/>
  <c r="J48" i="1"/>
  <c r="J49" i="1"/>
  <c r="J50" i="1"/>
  <c r="J51" i="1"/>
  <c r="J54" i="1"/>
  <c r="J56" i="1"/>
  <c r="J57" i="1"/>
  <c r="J58" i="1"/>
  <c r="J59" i="1"/>
  <c r="J60" i="1"/>
  <c r="J61" i="1"/>
  <c r="J62" i="1"/>
  <c r="J37" i="1"/>
  <c r="T13" i="1" l="1"/>
  <c r="T17" i="1"/>
  <c r="S25" i="1"/>
  <c r="T11" i="1"/>
  <c r="S11" i="1"/>
  <c r="P11" i="1"/>
  <c r="S26" i="1"/>
  <c r="Q11" i="1"/>
  <c r="P13" i="1"/>
  <c r="T26" i="1"/>
  <c r="T18" i="1"/>
  <c r="P18" i="1"/>
  <c r="Q18" i="1"/>
  <c r="P15" i="1"/>
  <c r="Q15" i="1"/>
  <c r="R15" i="1"/>
  <c r="P14" i="1"/>
  <c r="S14" i="1"/>
  <c r="T14" i="1"/>
  <c r="R14" i="1"/>
  <c r="Q13" i="1"/>
  <c r="P12" i="1"/>
  <c r="S12" i="1"/>
  <c r="T25" i="1"/>
  <c r="P22" i="1"/>
  <c r="P23" i="1"/>
  <c r="R26" i="1"/>
  <c r="S17" i="1"/>
  <c r="R23" i="1"/>
  <c r="S15" i="1"/>
  <c r="Q27" i="1"/>
  <c r="T27" i="1"/>
  <c r="Q25" i="1"/>
  <c r="T23" i="1"/>
  <c r="R18" i="1"/>
  <c r="T12" i="1"/>
  <c r="T24" i="1"/>
  <c r="T16" i="1"/>
  <c r="P27" i="1"/>
  <c r="R21" i="1"/>
  <c r="Q16" i="1"/>
  <c r="R24" i="1"/>
  <c r="Q12" i="1"/>
  <c r="T22" i="1"/>
  <c r="R27" i="1"/>
  <c r="P16" i="1"/>
  <c r="S21" i="1"/>
  <c r="R16" i="1"/>
  <c r="P21" i="1"/>
  <c r="S22" i="1"/>
  <c r="R17" i="1"/>
  <c r="S13" i="1"/>
  <c r="Q24" i="1"/>
  <c r="N11" i="1" l="1"/>
  <c r="N45" i="1"/>
  <c r="N48" i="1"/>
  <c r="N40" i="1"/>
  <c r="N44" i="1"/>
  <c r="N46" i="1"/>
  <c r="N41" i="1"/>
  <c r="N56" i="1"/>
  <c r="N52" i="1"/>
  <c r="N39" i="1"/>
  <c r="N42" i="1"/>
  <c r="N50" i="1"/>
  <c r="N51" i="1"/>
  <c r="N62" i="1"/>
  <c r="N47" i="1"/>
  <c r="N38" i="1"/>
  <c r="N59" i="1"/>
  <c r="N57" i="1"/>
  <c r="N61" i="1"/>
  <c r="N54" i="1"/>
  <c r="N58" i="1"/>
  <c r="N60" i="1"/>
  <c r="N49" i="1"/>
  <c r="N43" i="1"/>
</calcChain>
</file>

<file path=xl/sharedStrings.xml><?xml version="1.0" encoding="utf-8"?>
<sst xmlns="http://schemas.openxmlformats.org/spreadsheetml/2006/main" count="169" uniqueCount="144">
  <si>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</si>
  <si>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</si>
  <si>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</si>
  <si>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</si>
  <si>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</si>
  <si>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</si>
  <si>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</si>
  <si>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</si>
  <si>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</si>
  <si>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</si>
  <si>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</si>
  <si>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</si>
  <si>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</si>
  <si>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</si>
  <si>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</si>
  <si>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</si>
  <si>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</si>
  <si>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0107</t>
  </si>
  <si>
    <t>0113</t>
  </si>
  <si>
    <t>0190</t>
  </si>
  <si>
    <t>0191</t>
  </si>
  <si>
    <t>0192</t>
  </si>
  <si>
    <t>0148</t>
  </si>
  <si>
    <t>0149</t>
  </si>
  <si>
    <t>0173</t>
  </si>
  <si>
    <t>0174</t>
  </si>
  <si>
    <t>0175</t>
  </si>
  <si>
    <t>Newborn Attendance -Visit in Ward</t>
  </si>
  <si>
    <t>Hospital follow-up visit</t>
  </si>
  <si>
    <t>Newborn Attendance - Emergency at all hours</t>
  </si>
  <si>
    <t>Elective after-hours services(+50%)</t>
  </si>
  <si>
    <t>Emergency after-hours services(+25%)</t>
  </si>
  <si>
    <t>Procedures</t>
  </si>
  <si>
    <t>0008</t>
  </si>
  <si>
    <t>Specialist surgeon assistant</t>
  </si>
  <si>
    <t>0009</t>
  </si>
  <si>
    <t>Assistant</t>
  </si>
  <si>
    <t>0011</t>
  </si>
  <si>
    <t>Emergency after-hours procedures</t>
  </si>
  <si>
    <t>0018</t>
  </si>
  <si>
    <t>Surgical modifier for persons with BMI of 35&gt;</t>
  </si>
  <si>
    <t>0084</t>
  </si>
  <si>
    <t>Film costs</t>
  </si>
  <si>
    <t>0201</t>
  </si>
  <si>
    <t>Cost of Material in treatment</t>
  </si>
  <si>
    <t>2343</t>
  </si>
  <si>
    <t>Vaginal hysterectomy: Without repair</t>
  </si>
  <si>
    <t>2345</t>
  </si>
  <si>
    <t>Vaginal hysterectomy: With repair</t>
  </si>
  <si>
    <t>2437</t>
  </si>
  <si>
    <t>Hysteroscopy and D&amp;C (excluding after-care)</t>
  </si>
  <si>
    <t>2443</t>
  </si>
  <si>
    <t>Dilatation and curettage (D&amp;C) (excluding after-care)</t>
  </si>
  <si>
    <t>2445</t>
  </si>
  <si>
    <t>Evacuation of uterus: Incomplete abortion: Before 12 weeks gestation</t>
  </si>
  <si>
    <t>2471</t>
  </si>
  <si>
    <t>Total abdominal hysterectomy: With or without unilateral or bilateral salpingo-oophorectomy - uncomplicated</t>
  </si>
  <si>
    <t>2473</t>
  </si>
  <si>
    <t>Total abdominal hysterectomy plus vaginal cuff with or without unilateral or bilateral salpingo-oophorectomy.</t>
  </si>
  <si>
    <t>2478</t>
  </si>
  <si>
    <t>Non-surgical endometrial destruction, Any method, not utilising hysteroscopic instrumentation or assistance</t>
  </si>
  <si>
    <t>2492</t>
  </si>
  <si>
    <t>Salpingectomy: Uni - or bilateral or sterilisation for accepted medical reasons</t>
  </si>
  <si>
    <t>2493</t>
  </si>
  <si>
    <t>Diagnostic laparoscopy (excluding after-care)</t>
  </si>
  <si>
    <t>2497</t>
  </si>
  <si>
    <t>Laparoscopy: Plus sterilisation</t>
  </si>
  <si>
    <t>2500</t>
  </si>
  <si>
    <t>Laparoscopy: Plus ablation of endometriosis by laser, harmonic scalpel or cautery</t>
  </si>
  <si>
    <t>2527</t>
  </si>
  <si>
    <t>Removal of ovarian tumour or cyst</t>
  </si>
  <si>
    <t>2548</t>
  </si>
  <si>
    <t>Operation for stress incontinence: Use of tape</t>
  </si>
  <si>
    <t>2610</t>
  </si>
  <si>
    <t>Tococardiography - pre-natal and intrapartum (including stress and non-stress test: Own machine) (Excluding after-care)</t>
  </si>
  <si>
    <t>2614</t>
  </si>
  <si>
    <t>Global obstetric care: All inclusive fee that includes all modes of vaginal delivery (excluding Caesarean section) and obstetric care from the commencement of labour until after the post-partum visit (6 weeks visit)</t>
  </si>
  <si>
    <t>2615</t>
  </si>
  <si>
    <t>Global obstetric care: All inclusive fee for caesarean section and obstetric care from the commencement of labour until after the post-partum visit (6 weeks visit).  See modifier 0011 for emergency caesarean section (all hours)</t>
  </si>
  <si>
    <t>Bone densitometry (to be charged once only for one or more levels done at the same session)</t>
  </si>
  <si>
    <t>Routine obstetric ultrasound at 10 to 20 weeks gestational age preferable at 10 to 14 weeks gestational age to include nuchal translucency assessment</t>
  </si>
  <si>
    <t>Routine obstetric ultrasound at 20 to 24 weeks to include detailed anatomical assessment</t>
  </si>
  <si>
    <t>Pelvic organs ultrasound transabdominal probe (this is a gynaecological ultrasound examination and may not be used in pregnancy)</t>
  </si>
  <si>
    <t>+Colour Doppler (may be added onto any other regional exam, but not to be added to items 3605, 5110, 5111, 5112, 5113 or 5114)</t>
  </si>
  <si>
    <t>Urine dipstick, per stick (irrespective of the number of tests on stick)</t>
  </si>
  <si>
    <t>Pelvic organs ultrasound: Transvaginal or trans rectal probe</t>
  </si>
  <si>
    <t>Consultation</t>
  </si>
  <si>
    <t>Hospital Consultation</t>
  </si>
  <si>
    <t>R</t>
  </si>
  <si>
    <t>3604*</t>
  </si>
  <si>
    <t>3615*</t>
  </si>
  <si>
    <t>3617*</t>
  </si>
  <si>
    <t>3618*</t>
  </si>
  <si>
    <t>3637*</t>
  </si>
  <si>
    <t>4188*</t>
  </si>
  <si>
    <t>5100*</t>
  </si>
  <si>
    <t>Disclaimer:</t>
  </si>
  <si>
    <t>GEMS RCF</t>
  </si>
  <si>
    <t>See the Notes below for All Tariffs</t>
  </si>
  <si>
    <t>HealthMan RCF</t>
  </si>
  <si>
    <t>DH
RCF</t>
  </si>
  <si>
    <t>DH 
Prem A 
In Hosp.</t>
  </si>
  <si>
    <t>DH 
Prem A Out Hosp.</t>
  </si>
  <si>
    <t>DH
Prem B</t>
  </si>
  <si>
    <t>DH 
Classic Rate</t>
  </si>
  <si>
    <t>DH 
Exec Rate</t>
  </si>
  <si>
    <t>Units</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</si>
  <si>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</si>
  <si>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</si>
  <si>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</si>
  <si>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</si>
  <si>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</si>
  <si>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</si>
  <si>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</si>
  <si>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</si>
  <si>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</si>
  <si>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</si>
  <si>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</si>
  <si>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</si>
  <si>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</si>
  <si>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</si>
  <si>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</si>
  <si>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</si>
  <si>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</si>
  <si>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</si>
  <si>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</si>
  <si>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</si>
  <si>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</si>
  <si>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 xml:space="preserve">
Profmed</t>
  </si>
  <si>
    <t xml:space="preserve"> HealthMan Private Tariff 
(VAT Incl.)</t>
  </si>
  <si>
    <t>GEMS Contracted 
RCF</t>
  </si>
  <si>
    <t>4. Increases from 2014 are as follow:</t>
  </si>
  <si>
    <t>8. All Tariffs are inlcusive of VAT</t>
  </si>
  <si>
    <t>HEALTHMAN GYNAECOLOGY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</si>
  <si>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</si>
  <si>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</si>
  <si>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</si>
  <si>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</si>
  <si>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</si>
  <si>
    <t>GEMS 
Tariffs 
(VAT Incl.)</t>
  </si>
  <si>
    <t>GEMS Contracted Tariffs 
(VAT Incl.)</t>
  </si>
  <si>
    <t>Discovery 
Tariffs     
(VAT Incl.)</t>
  </si>
  <si>
    <t>Global obstetric care: All inclusive fee that includes all modes of vaginal delivery (excluding Caesarean section) and obstetric care from the commencement of labour until after the post-partum visit (4 weeks visit) (includes malpractice insurance)</t>
  </si>
  <si>
    <t>Global obstetric care: All inclusive fee for caesarean section and obstetric care from the commencement of labour until after the post-partum visit (4 weeks visit).  See modifier 0011 for emergency caesarean section (all hours) (includes malpractice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</si>
</sst>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18" fillId="2" borderId="2" xfId="0" applyFont="1" applyFill="1" applyBorder="1" applyProtection="1">
      <protection hidden="1"/>
    </xf>
    <xf numFmtId="0" fontId="2" fillId="3" borderId="4" xfId="0" applyFont="1" applyFill="1" applyBorder="1" applyAlignment="1" applyProtection="1">
      <protection hidden="1"/>
    </xf>
    <xf numFmtId="0" fontId="2" fillId="3" borderId="5" xfId="0" applyFont="1" applyFill="1" applyBorder="1" applyAlignment="1" applyProtection="1">
      <protection hidden="1"/>
    </xf>
    <xf numFmtId="164" fontId="2" fillId="3" borderId="5" xfId="1"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3" fillId="2" borderId="0" xfId="1" applyNumberFormat="1" applyFont="1" applyFill="1" applyBorder="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49" fontId="6" fillId="4" borderId="1" xfId="0" applyNumberFormat="1" applyFont="1" applyFill="1" applyBorder="1" applyAlignment="1" applyProtection="1">
      <alignment horizontal="center"/>
      <protection hidden="1"/>
    </xf>
    <xf numFmtId="0" fontId="6" fillId="2" borderId="7"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49" fontId="6" fillId="2" borderId="2"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6" fillId="3" borderId="4" xfId="0" applyNumberFormat="1" applyFont="1" applyFill="1" applyBorder="1" applyAlignment="1" applyProtection="1">
      <alignment horizontal="center"/>
      <protection hidden="1"/>
    </xf>
    <xf numFmtId="0" fontId="8" fillId="3" borderId="5" xfId="0" applyFont="1" applyFill="1" applyBorder="1" applyAlignment="1" applyProtection="1">
      <alignment horizontal="left" wrapText="1"/>
      <protection hidden="1"/>
    </xf>
    <xf numFmtId="0" fontId="3" fillId="3" borderId="5" xfId="1" applyNumberFormat="1" applyFont="1" applyFill="1" applyBorder="1" applyProtection="1">
      <protection hidden="1"/>
    </xf>
    <xf numFmtId="164" fontId="3" fillId="3" borderId="5" xfId="1" applyFont="1" applyFill="1" applyBorder="1" applyProtection="1">
      <protection hidden="1"/>
    </xf>
    <xf numFmtId="165" fontId="3" fillId="3" borderId="5" xfId="1" applyNumberFormat="1" applyFont="1" applyFill="1" applyBorder="1" applyProtection="1">
      <protection hidden="1"/>
    </xf>
    <xf numFmtId="164" fontId="6" fillId="3" borderId="5" xfId="1" applyFont="1" applyFill="1" applyBorder="1" applyProtection="1">
      <protection hidden="1"/>
    </xf>
    <xf numFmtId="9" fontId="6" fillId="3" borderId="5" xfId="0" applyNumberFormat="1" applyFont="1" applyFill="1" applyBorder="1" applyProtection="1">
      <protection hidden="1"/>
    </xf>
    <xf numFmtId="0" fontId="6" fillId="3" borderId="5" xfId="0" applyFont="1" applyFill="1" applyBorder="1" applyProtection="1">
      <protection hidden="1"/>
    </xf>
    <xf numFmtId="164" fontId="3" fillId="3" borderId="7" xfId="1" applyFont="1" applyFill="1" applyBorder="1" applyProtection="1">
      <protection hidden="1"/>
    </xf>
    <xf numFmtId="49" fontId="6" fillId="2" borderId="8"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6" fillId="2" borderId="19" xfId="1" applyFont="1" applyFill="1" applyBorder="1" applyProtection="1">
      <protection hidden="1"/>
    </xf>
    <xf numFmtId="164" fontId="3" fillId="2" borderId="19" xfId="1" applyNumberFormat="1" applyFont="1" applyFill="1" applyBorder="1" applyProtection="1">
      <protection hidden="1"/>
    </xf>
    <xf numFmtId="164" fontId="6" fillId="6" borderId="19" xfId="1" applyFont="1" applyFill="1" applyBorder="1" applyProtection="1">
      <protection hidden="1"/>
    </xf>
    <xf numFmtId="164" fontId="3" fillId="6" borderId="19" xfId="1" applyFont="1" applyFill="1" applyBorder="1" applyProtection="1">
      <protection hidden="1"/>
    </xf>
    <xf numFmtId="49" fontId="9" fillId="2" borderId="9"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164" fontId="11" fillId="2" borderId="20" xfId="1" applyFont="1" applyFill="1" applyBorder="1" applyProtection="1">
      <protection hidden="1"/>
    </xf>
    <xf numFmtId="165" fontId="6" fillId="2" borderId="20" xfId="1" applyNumberFormat="1" applyFont="1" applyFill="1" applyBorder="1" applyProtection="1">
      <protection hidden="1"/>
    </xf>
    <xf numFmtId="164" fontId="9" fillId="2" borderId="20" xfId="1" applyFont="1" applyFill="1" applyBorder="1" applyProtection="1">
      <protection hidden="1"/>
    </xf>
    <xf numFmtId="164" fontId="6" fillId="2" borderId="20" xfId="1" applyNumberFormat="1" applyFont="1" applyFill="1" applyBorder="1" applyProtection="1">
      <protection hidden="1"/>
    </xf>
    <xf numFmtId="164" fontId="6" fillId="2" borderId="20" xfId="1" applyFont="1" applyFill="1" applyBorder="1" applyProtection="1">
      <protection hidden="1"/>
    </xf>
    <xf numFmtId="164" fontId="9" fillId="6" borderId="20" xfId="1" applyFont="1" applyFill="1" applyBorder="1" applyProtection="1">
      <protection hidden="1"/>
    </xf>
    <xf numFmtId="164" fontId="6" fillId="6" borderId="20" xfId="1" applyFont="1" applyFill="1" applyBorder="1" applyProtection="1">
      <protection hidden="1"/>
    </xf>
    <xf numFmtId="0" fontId="6" fillId="2" borderId="9" xfId="0" quotePrefix="1" applyFont="1" applyFill="1" applyBorder="1" applyAlignment="1" applyProtection="1">
      <alignment horizontal="left"/>
      <protection hidden="1"/>
    </xf>
    <xf numFmtId="0" fontId="6" fillId="2" borderId="17" xfId="0" applyFont="1" applyFill="1" applyBorder="1" applyAlignment="1" applyProtection="1">
      <alignment wrapText="1"/>
      <protection hidden="1"/>
    </xf>
    <xf numFmtId="165" fontId="20" fillId="2" borderId="20" xfId="1" applyNumberFormat="1" applyFont="1" applyFill="1" applyBorder="1" applyProtection="1">
      <protection hidden="1"/>
    </xf>
    <xf numFmtId="49" fontId="12" fillId="2" borderId="9" xfId="0" applyNumberFormat="1" applyFont="1" applyFill="1" applyBorder="1" applyProtection="1">
      <protection hidden="1"/>
    </xf>
    <xf numFmtId="0" fontId="12" fillId="2" borderId="17" xfId="0" applyFont="1" applyFill="1" applyBorder="1" applyAlignment="1" applyProtection="1">
      <alignment wrapText="1"/>
      <protection hidden="1"/>
    </xf>
    <xf numFmtId="49" fontId="6" fillId="2" borderId="10" xfId="0" applyNumberFormat="1" applyFont="1" applyFill="1" applyBorder="1" applyProtection="1">
      <protection hidden="1"/>
    </xf>
    <xf numFmtId="0" fontId="12" fillId="2" borderId="18" xfId="0" applyFont="1" applyFill="1" applyBorder="1" applyAlignment="1" applyProtection="1">
      <alignment wrapText="1"/>
      <protection hidden="1"/>
    </xf>
    <xf numFmtId="164" fontId="6" fillId="2" borderId="21" xfId="1" applyFont="1" applyFill="1" applyBorder="1" applyProtection="1">
      <protection hidden="1"/>
    </xf>
    <xf numFmtId="165" fontId="6" fillId="2" borderId="21" xfId="1" applyNumberFormat="1" applyFont="1" applyFill="1" applyBorder="1" applyProtection="1">
      <protection hidden="1"/>
    </xf>
    <xf numFmtId="164" fontId="6" fillId="2" borderId="21" xfId="1" applyNumberFormat="1" applyFont="1" applyFill="1" applyBorder="1" applyProtection="1">
      <protection hidden="1"/>
    </xf>
    <xf numFmtId="164" fontId="9" fillId="2" borderId="21" xfId="1" applyFont="1" applyFill="1" applyBorder="1" applyProtection="1">
      <protection hidden="1"/>
    </xf>
    <xf numFmtId="164" fontId="9" fillId="6" borderId="21" xfId="1" applyFont="1" applyFill="1" applyBorder="1" applyProtection="1">
      <protection hidden="1"/>
    </xf>
    <xf numFmtId="165" fontId="6" fillId="6" borderId="21" xfId="1" applyNumberFormat="1" applyFont="1" applyFill="1" applyBorder="1" applyProtection="1">
      <protection hidden="1"/>
    </xf>
    <xf numFmtId="49" fontId="6" fillId="2" borderId="8" xfId="0" applyNumberFormat="1" applyFont="1" applyFill="1" applyBorder="1" applyProtection="1">
      <protection hidden="1"/>
    </xf>
    <xf numFmtId="0" fontId="13" fillId="2" borderId="16" xfId="0" applyFont="1" applyFill="1" applyBorder="1" applyAlignment="1" applyProtection="1">
      <alignment wrapText="1"/>
      <protection hidden="1"/>
    </xf>
    <xf numFmtId="164" fontId="12" fillId="2" borderId="19" xfId="1" applyFont="1" applyFill="1" applyBorder="1" applyProtection="1">
      <protection hidden="1"/>
    </xf>
    <xf numFmtId="165" fontId="6" fillId="2" borderId="19" xfId="1" applyNumberFormat="1" applyFont="1" applyFill="1" applyBorder="1" applyProtection="1">
      <protection hidden="1"/>
    </xf>
    <xf numFmtId="164" fontId="6" fillId="2" borderId="19" xfId="1" applyNumberFormat="1" applyFont="1" applyFill="1" applyBorder="1" applyProtection="1">
      <protection hidden="1"/>
    </xf>
    <xf numFmtId="164" fontId="9" fillId="2" borderId="19" xfId="1" applyFont="1" applyFill="1" applyBorder="1" applyProtection="1">
      <protection hidden="1"/>
    </xf>
    <xf numFmtId="164" fontId="9" fillId="6" borderId="19" xfId="1" applyFont="1" applyFill="1" applyBorder="1" applyProtection="1">
      <protection hidden="1"/>
    </xf>
    <xf numFmtId="165" fontId="6" fillId="6" borderId="19" xfId="1" applyNumberFormat="1" applyFont="1" applyFill="1" applyBorder="1" applyProtection="1">
      <protection hidden="1"/>
    </xf>
    <xf numFmtId="49" fontId="6" fillId="2" borderId="9" xfId="0" applyNumberFormat="1" applyFont="1" applyFill="1" applyBorder="1" applyProtection="1">
      <protection hidden="1"/>
    </xf>
    <xf numFmtId="49" fontId="6" fillId="2" borderId="17" xfId="0" applyNumberFormat="1" applyFont="1" applyFill="1" applyBorder="1" applyAlignment="1" applyProtection="1">
      <alignment wrapText="1"/>
      <protection hidden="1"/>
    </xf>
    <xf numFmtId="0" fontId="6" fillId="2" borderId="0" xfId="0" applyFont="1" applyFill="1" applyBorder="1" applyProtection="1">
      <protection hidden="1"/>
    </xf>
    <xf numFmtId="49" fontId="6" fillId="2" borderId="9" xfId="0" quotePrefix="1" applyNumberFormat="1" applyFont="1" applyFill="1" applyBorder="1" applyAlignment="1" applyProtection="1">
      <alignment horizontal="left"/>
      <protection hidden="1"/>
    </xf>
    <xf numFmtId="49" fontId="6" fillId="2" borderId="17" xfId="0" applyNumberFormat="1" applyFont="1" applyFill="1" applyBorder="1" applyAlignment="1" applyProtection="1">
      <alignment horizontal="left" wrapText="1"/>
      <protection hidden="1"/>
    </xf>
    <xf numFmtId="49" fontId="6" fillId="2" borderId="9" xfId="0" quotePrefix="1" applyNumberFormat="1" applyFont="1" applyFill="1" applyBorder="1" applyProtection="1">
      <protection hidden="1"/>
    </xf>
    <xf numFmtId="49" fontId="14" fillId="2" borderId="9" xfId="0" quotePrefix="1"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14" fillId="2" borderId="9"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3"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2"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6"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3" xfId="0" applyFont="1" applyFill="1" applyBorder="1" applyAlignment="1" applyProtection="1">
      <alignment wrapText="1"/>
      <protection hidden="1"/>
    </xf>
    <xf numFmtId="164" fontId="17" fillId="2" borderId="3" xfId="1" applyFont="1" applyFill="1" applyBorder="1" applyAlignment="1" applyProtection="1">
      <alignment wrapText="1"/>
      <protection hidden="1"/>
    </xf>
    <xf numFmtId="165" fontId="17" fillId="2" borderId="3" xfId="1" applyNumberFormat="1" applyFont="1" applyFill="1" applyBorder="1" applyAlignment="1" applyProtection="1">
      <alignment wrapText="1"/>
      <protection hidden="1"/>
    </xf>
    <xf numFmtId="164" fontId="17" fillId="2" borderId="3"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164" fontId="19" fillId="4" borderId="0" xfId="1" applyFont="1" applyFill="1" applyBorder="1" applyAlignment="1" applyProtection="1">
      <alignment wrapText="1"/>
      <protection hidden="1"/>
    </xf>
    <xf numFmtId="0" fontId="19"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6" fillId="2" borderId="0" xfId="1" applyFont="1" applyFill="1" applyBorder="1" applyProtection="1">
      <protection hidden="1"/>
    </xf>
    <xf numFmtId="165" fontId="6" fillId="2" borderId="0" xfId="1" applyNumberFormat="1" applyFont="1" applyFill="1" applyBorder="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16" fillId="2" borderId="2"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tabSelected="1" zoomScale="90" zoomScaleNormal="90" workbookViewId="0">
      <pane xSplit="3" ySplit="7" topLeftCell="D8" activePane="bottomRight" state="frozen"/>
      <selection pane="topRight" activeCell="D1" sqref="D1"/>
      <selection pane="bottomLeft" activeCell="A8" sqref="A8"/>
      <selection pane="bottomRight" activeCell="E53" sqref="E53"/>
    </sheetView>
  </sheetViews>
  <sheetFormatPr defaultColWidth="9.140625" defaultRowHeight="12.75" x14ac:dyDescent="0.2"/>
  <cols>
    <col min="1" max="1" width="8.85546875" style="6" bestFit="1" customWidth="1"/>
    <col min="2" max="2" width="61.28515625" style="105" customWidth="1"/>
    <col min="3" max="3" width="11.85546875" style="10" bestFit="1" customWidth="1"/>
    <col min="4" max="4" width="11.5703125" style="10" bestFit="1" customWidth="1"/>
    <col min="5" max="5" width="10.85546875" style="11" bestFit="1" customWidth="1"/>
    <col min="6" max="6" width="13.85546875" style="10" bestFit="1" customWidth="1"/>
    <col min="7" max="7" width="7.85546875" style="11" bestFit="1" customWidth="1"/>
    <col min="8" max="8" width="15" style="12" bestFit="1" customWidth="1"/>
    <col min="9" max="9" width="10.140625" style="11" bestFit="1" customWidth="1"/>
    <col min="10" max="10" width="10.140625" style="10" customWidth="1"/>
    <col min="11" max="11" width="9.85546875" style="11" bestFit="1" customWidth="1"/>
    <col min="12" max="12" width="10.5703125" style="10" bestFit="1" customWidth="1"/>
    <col min="13" max="13" width="10.5703125" style="11" bestFit="1" customWidth="1"/>
    <col min="14" max="14" width="9.42578125" style="11" bestFit="1" customWidth="1"/>
    <col min="15" max="15" width="8.7109375" style="11" bestFit="1" customWidth="1"/>
    <col min="16" max="16" width="9.42578125" style="10" bestFit="1" customWidth="1"/>
    <col min="17" max="17" width="10.7109375" style="10" bestFit="1" customWidth="1"/>
    <col min="18" max="18" width="9.42578125" style="10" bestFit="1" customWidth="1"/>
    <col min="19" max="19" width="10.7109375" style="10" bestFit="1" customWidth="1"/>
    <col min="20" max="20" width="10.5703125" style="10" bestFit="1" customWidth="1"/>
    <col min="21" max="22" width="14.28515625" style="11" bestFit="1" customWidth="1"/>
    <col min="23" max="16384" width="9.140625" style="6"/>
  </cols>
  <sheetData>
    <row r="1" spans="1:22" ht="23.25" x14ac:dyDescent="0.35">
      <c r="A1" s="2" t="s">
        <v>133</v>
      </c>
      <c r="B1" s="3"/>
      <c r="C1" s="3"/>
      <c r="D1" s="3"/>
      <c r="E1" s="3"/>
      <c r="F1" s="3"/>
      <c r="G1" s="3"/>
      <c r="H1" s="3"/>
      <c r="I1" s="3"/>
      <c r="J1" s="3"/>
      <c r="K1" s="3"/>
      <c r="L1" s="4"/>
      <c r="M1" s="3"/>
      <c r="N1" s="3"/>
      <c r="O1" s="3"/>
      <c r="P1" s="3"/>
      <c r="Q1" s="3"/>
      <c r="R1" s="3"/>
      <c r="S1" s="3"/>
      <c r="T1" s="3"/>
      <c r="U1" s="3"/>
      <c r="V1" s="5"/>
    </row>
    <row r="2" spans="1:22" x14ac:dyDescent="0.2">
      <c r="A2" s="7"/>
      <c r="B2" s="8"/>
      <c r="C2" s="9"/>
    </row>
    <row r="3" spans="1:22" ht="15.75" x14ac:dyDescent="0.25">
      <c r="A3" s="146" t="s">
        <v>112</v>
      </c>
      <c r="B3" s="147"/>
      <c r="C3" s="147"/>
      <c r="D3" s="147"/>
      <c r="E3" s="147"/>
      <c r="F3" s="147"/>
      <c r="G3" s="147"/>
      <c r="H3" s="147"/>
      <c r="I3" s="147"/>
      <c r="J3" s="147"/>
      <c r="K3" s="147"/>
      <c r="L3" s="147"/>
      <c r="M3" s="147"/>
      <c r="N3" s="147"/>
      <c r="O3" s="147"/>
      <c r="P3" s="147"/>
      <c r="Q3" s="147"/>
      <c r="R3" s="147"/>
      <c r="S3" s="147"/>
      <c r="T3" s="147"/>
      <c r="U3" s="147"/>
      <c r="V3" s="148"/>
    </row>
    <row r="4" spans="1:22" ht="15.75" x14ac:dyDescent="0.25">
      <c r="A4" s="13"/>
      <c r="B4" s="14"/>
      <c r="C4" s="14"/>
      <c r="D4" s="146" t="s">
        <v>120</v>
      </c>
      <c r="E4" s="147"/>
      <c r="F4" s="147"/>
      <c r="G4" s="147"/>
      <c r="H4" s="147"/>
      <c r="I4" s="147"/>
      <c r="J4" s="147"/>
      <c r="K4" s="147"/>
      <c r="L4" s="147"/>
      <c r="M4" s="147"/>
      <c r="N4" s="147"/>
      <c r="O4" s="148"/>
      <c r="P4" s="146" t="s">
        <v>121</v>
      </c>
      <c r="Q4" s="147"/>
      <c r="R4" s="147"/>
      <c r="S4" s="147"/>
      <c r="T4" s="147"/>
      <c r="U4" s="147"/>
      <c r="V4" s="148"/>
    </row>
    <row r="5" spans="1:22" ht="84" customHeight="1" x14ac:dyDescent="0.2">
      <c r="A5" s="15" t="s">
        <v>0</v>
      </c>
      <c r="B5" s="16" t="s">
        <v>1</v>
      </c>
      <c r="C5" s="17" t="s">
        <v>2</v>
      </c>
      <c r="D5" s="18" t="s">
        <v>129</v>
      </c>
      <c r="E5" s="19" t="s">
        <v>99</v>
      </c>
      <c r="F5" s="18" t="s">
        <v>141</v>
      </c>
      <c r="G5" s="19" t="s">
        <v>100</v>
      </c>
      <c r="H5" s="18" t="s">
        <v>127</v>
      </c>
      <c r="I5" s="18" t="s">
        <v>108</v>
      </c>
      <c r="J5" s="18" t="s">
        <v>139</v>
      </c>
      <c r="K5" s="19" t="s">
        <v>97</v>
      </c>
      <c r="L5" s="18" t="s">
        <v>140</v>
      </c>
      <c r="M5" s="19" t="s">
        <v>130</v>
      </c>
      <c r="N5" s="18" t="s">
        <v>128</v>
      </c>
      <c r="O5" s="19" t="s">
        <v>111</v>
      </c>
      <c r="P5" s="20" t="s">
        <v>101</v>
      </c>
      <c r="Q5" s="20" t="s">
        <v>102</v>
      </c>
      <c r="R5" s="20" t="s">
        <v>103</v>
      </c>
      <c r="S5" s="20" t="s">
        <v>104</v>
      </c>
      <c r="T5" s="20" t="s">
        <v>105</v>
      </c>
      <c r="U5" s="18" t="s">
        <v>110</v>
      </c>
      <c r="V5" s="18" t="s">
        <v>110</v>
      </c>
    </row>
    <row r="6" spans="1:22" ht="13.5" customHeight="1" x14ac:dyDescent="0.2">
      <c r="A6" s="21"/>
      <c r="B6" s="22"/>
      <c r="C6" s="23"/>
      <c r="D6" s="24"/>
      <c r="E6" s="25"/>
      <c r="F6" s="24"/>
      <c r="G6" s="26"/>
      <c r="H6" s="24"/>
      <c r="I6" s="24"/>
      <c r="J6" s="24"/>
      <c r="K6" s="26"/>
      <c r="L6" s="24"/>
      <c r="M6" s="26"/>
      <c r="N6" s="25"/>
      <c r="O6" s="25"/>
      <c r="P6" s="27">
        <v>1.37</v>
      </c>
      <c r="Q6" s="27">
        <v>1.62</v>
      </c>
      <c r="R6" s="27">
        <v>1.47</v>
      </c>
      <c r="S6" s="27">
        <v>2.17</v>
      </c>
      <c r="T6" s="27">
        <v>3</v>
      </c>
      <c r="U6" s="28">
        <v>1.65</v>
      </c>
      <c r="V6" s="28">
        <v>2.1</v>
      </c>
    </row>
    <row r="7" spans="1:22" ht="13.5" customHeight="1" x14ac:dyDescent="0.2">
      <c r="A7" s="21"/>
      <c r="B7" s="22"/>
      <c r="C7" s="29" t="s">
        <v>106</v>
      </c>
      <c r="D7" s="30" t="s">
        <v>88</v>
      </c>
      <c r="E7" s="31" t="s">
        <v>88</v>
      </c>
      <c r="F7" s="30" t="s">
        <v>88</v>
      </c>
      <c r="G7" s="31" t="s">
        <v>88</v>
      </c>
      <c r="H7" s="30" t="s">
        <v>88</v>
      </c>
      <c r="I7" s="30" t="s">
        <v>88</v>
      </c>
      <c r="J7" s="30" t="s">
        <v>88</v>
      </c>
      <c r="K7" s="31" t="s">
        <v>88</v>
      </c>
      <c r="L7" s="30" t="s">
        <v>88</v>
      </c>
      <c r="M7" s="31" t="s">
        <v>88</v>
      </c>
      <c r="N7" s="31" t="s">
        <v>88</v>
      </c>
      <c r="O7" s="31" t="s">
        <v>88</v>
      </c>
      <c r="P7" s="32" t="s">
        <v>88</v>
      </c>
      <c r="Q7" s="32" t="s">
        <v>88</v>
      </c>
      <c r="R7" s="32" t="s">
        <v>88</v>
      </c>
      <c r="S7" s="32" t="s">
        <v>88</v>
      </c>
      <c r="T7" s="32" t="s">
        <v>88</v>
      </c>
      <c r="U7" s="30" t="s">
        <v>88</v>
      </c>
      <c r="V7" s="30" t="s">
        <v>88</v>
      </c>
    </row>
    <row r="8" spans="1:22" x14ac:dyDescent="0.2">
      <c r="A8" s="33"/>
      <c r="B8" s="34" t="s">
        <v>3</v>
      </c>
      <c r="C8" s="35"/>
      <c r="D8" s="36"/>
      <c r="E8" s="37"/>
      <c r="F8" s="38"/>
      <c r="G8" s="37"/>
      <c r="H8" s="38"/>
      <c r="I8" s="37"/>
      <c r="J8" s="36"/>
      <c r="K8" s="36"/>
      <c r="L8" s="36"/>
      <c r="M8" s="36"/>
      <c r="N8" s="37"/>
      <c r="O8" s="37"/>
      <c r="P8" s="39"/>
      <c r="Q8" s="40"/>
      <c r="R8" s="40"/>
      <c r="S8" s="40"/>
      <c r="T8" s="40"/>
      <c r="U8" s="36"/>
      <c r="V8" s="41"/>
    </row>
    <row r="9" spans="1:22" x14ac:dyDescent="0.2">
      <c r="A9" s="42"/>
      <c r="B9" s="43"/>
      <c r="C9" s="44"/>
      <c r="D9" s="44"/>
      <c r="E9" s="45"/>
      <c r="F9" s="46"/>
      <c r="G9" s="45"/>
      <c r="H9" s="47"/>
      <c r="I9" s="44"/>
      <c r="J9" s="46"/>
      <c r="K9" s="45"/>
      <c r="L9" s="44"/>
      <c r="M9" s="45"/>
      <c r="N9" s="46"/>
      <c r="O9" s="45"/>
      <c r="P9" s="48"/>
      <c r="Q9" s="48"/>
      <c r="R9" s="48"/>
      <c r="S9" s="48"/>
      <c r="T9" s="48"/>
      <c r="U9" s="49"/>
      <c r="V9" s="49"/>
    </row>
    <row r="10" spans="1:22" x14ac:dyDescent="0.2">
      <c r="A10" s="50"/>
      <c r="B10" s="51" t="s">
        <v>98</v>
      </c>
      <c r="C10" s="52"/>
      <c r="D10" s="52"/>
      <c r="E10" s="53"/>
      <c r="F10" s="54"/>
      <c r="G10" s="53"/>
      <c r="H10" s="55"/>
      <c r="I10" s="53"/>
      <c r="J10" s="56"/>
      <c r="K10" s="53"/>
      <c r="L10" s="56"/>
      <c r="M10" s="53"/>
      <c r="N10" s="54"/>
      <c r="O10" s="53"/>
      <c r="P10" s="57"/>
      <c r="Q10" s="57"/>
      <c r="R10" s="57"/>
      <c r="S10" s="57"/>
      <c r="T10" s="57"/>
      <c r="U10" s="58"/>
      <c r="V10" s="58"/>
    </row>
    <row r="11" spans="1:22" x14ac:dyDescent="0.2">
      <c r="A11" s="59" t="s">
        <v>17</v>
      </c>
      <c r="B11" s="60" t="s">
        <v>27</v>
      </c>
      <c r="C11" s="56">
        <v>33</v>
      </c>
      <c r="D11" s="56">
        <f t="shared" ref="D11:D27" si="0">ROUND(E11*C11,1)</f>
        <v>1250.8</v>
      </c>
      <c r="E11" s="61">
        <v>37.902999999999999</v>
      </c>
      <c r="F11" s="56">
        <v>586.79999999999995</v>
      </c>
      <c r="G11" s="53">
        <f t="shared" ref="G11:G18" si="1">F11/C11</f>
        <v>17.781818181818181</v>
      </c>
      <c r="H11" s="56">
        <f t="shared" ref="H11:H27" si="2">ROUND(I11*C11,1)</f>
        <v>593.6</v>
      </c>
      <c r="I11" s="53">
        <v>17.988193717090912</v>
      </c>
      <c r="J11" s="55">
        <v>589.70000000000005</v>
      </c>
      <c r="K11" s="53">
        <f>J11/$C11</f>
        <v>17.869696969696971</v>
      </c>
      <c r="L11" s="56">
        <v>782.9</v>
      </c>
      <c r="M11" s="53">
        <f>L11/$C11</f>
        <v>23.724242424242423</v>
      </c>
      <c r="N11" s="56">
        <f t="shared" ref="N11:N27" si="3">ROUND(O11*C11,1)</f>
        <v>607.20000000000005</v>
      </c>
      <c r="O11" s="53">
        <v>18.399000000000001</v>
      </c>
      <c r="P11" s="58">
        <f t="shared" ref="P11:T16" si="4">ROUND($C11*$G11*P$6,1)</f>
        <v>803.9</v>
      </c>
      <c r="Q11" s="58">
        <f t="shared" si="4"/>
        <v>950.6</v>
      </c>
      <c r="R11" s="58">
        <f t="shared" si="4"/>
        <v>862.6</v>
      </c>
      <c r="S11" s="58">
        <f t="shared" si="4"/>
        <v>1273.4000000000001</v>
      </c>
      <c r="T11" s="58">
        <f t="shared" si="4"/>
        <v>1760.4</v>
      </c>
      <c r="U11" s="58">
        <f t="shared" ref="U11:V27" si="5">ROUND($H11*U$6,1)</f>
        <v>979.4</v>
      </c>
      <c r="V11" s="58">
        <f t="shared" si="5"/>
        <v>1246.5999999999999</v>
      </c>
    </row>
    <row r="12" spans="1:22" x14ac:dyDescent="0.2">
      <c r="A12" s="62" t="s">
        <v>4</v>
      </c>
      <c r="B12" s="60" t="s">
        <v>28</v>
      </c>
      <c r="C12" s="56">
        <v>15</v>
      </c>
      <c r="D12" s="56">
        <f t="shared" si="0"/>
        <v>568.5</v>
      </c>
      <c r="E12" s="61">
        <v>37.902999999999999</v>
      </c>
      <c r="F12" s="56">
        <v>191.2</v>
      </c>
      <c r="G12" s="53">
        <f t="shared" si="1"/>
        <v>12.746666666666666</v>
      </c>
      <c r="H12" s="56">
        <f t="shared" si="2"/>
        <v>269.8</v>
      </c>
      <c r="I12" s="53">
        <v>17.9874746208</v>
      </c>
      <c r="J12" s="55">
        <v>268</v>
      </c>
      <c r="K12" s="53">
        <f t="shared" ref="K12:M27" si="6">J12/$C12</f>
        <v>17.866666666666667</v>
      </c>
      <c r="L12" s="56">
        <v>355.8</v>
      </c>
      <c r="M12" s="53">
        <f t="shared" si="6"/>
        <v>23.720000000000002</v>
      </c>
      <c r="N12" s="56">
        <f t="shared" si="3"/>
        <v>276</v>
      </c>
      <c r="O12" s="53">
        <v>18.399000000000001</v>
      </c>
      <c r="P12" s="58">
        <f t="shared" si="4"/>
        <v>261.89999999999998</v>
      </c>
      <c r="Q12" s="58">
        <f t="shared" si="4"/>
        <v>309.7</v>
      </c>
      <c r="R12" s="58">
        <f t="shared" si="4"/>
        <v>281.10000000000002</v>
      </c>
      <c r="S12" s="58">
        <f t="shared" si="4"/>
        <v>414.9</v>
      </c>
      <c r="T12" s="58">
        <f t="shared" si="4"/>
        <v>573.6</v>
      </c>
      <c r="U12" s="58">
        <f t="shared" si="5"/>
        <v>445.2</v>
      </c>
      <c r="V12" s="58">
        <f t="shared" si="5"/>
        <v>566.6</v>
      </c>
    </row>
    <row r="13" spans="1:22" x14ac:dyDescent="0.2">
      <c r="A13" s="62" t="s">
        <v>18</v>
      </c>
      <c r="B13" s="60" t="s">
        <v>29</v>
      </c>
      <c r="C13" s="56">
        <v>45</v>
      </c>
      <c r="D13" s="56">
        <f t="shared" si="0"/>
        <v>1705.6</v>
      </c>
      <c r="E13" s="61">
        <v>37.902999999999999</v>
      </c>
      <c r="F13" s="56">
        <v>800.2</v>
      </c>
      <c r="G13" s="53">
        <f t="shared" si="1"/>
        <v>17.782222222222224</v>
      </c>
      <c r="H13" s="56">
        <f t="shared" si="2"/>
        <v>809.4</v>
      </c>
      <c r="I13" s="53">
        <v>17.9874746208</v>
      </c>
      <c r="J13" s="55">
        <v>804.2</v>
      </c>
      <c r="K13" s="53">
        <f t="shared" si="6"/>
        <v>17.871111111111112</v>
      </c>
      <c r="L13" s="56">
        <v>829</v>
      </c>
      <c r="M13" s="53">
        <f t="shared" si="6"/>
        <v>18.422222222222221</v>
      </c>
      <c r="N13" s="56">
        <f t="shared" si="3"/>
        <v>828</v>
      </c>
      <c r="O13" s="53">
        <v>18.399000000000001</v>
      </c>
      <c r="P13" s="58">
        <f t="shared" si="4"/>
        <v>1096.3</v>
      </c>
      <c r="Q13" s="58">
        <f t="shared" si="4"/>
        <v>1296.3</v>
      </c>
      <c r="R13" s="58">
        <f t="shared" si="4"/>
        <v>1176.3</v>
      </c>
      <c r="S13" s="58">
        <f t="shared" si="4"/>
        <v>1736.4</v>
      </c>
      <c r="T13" s="58">
        <f t="shared" si="4"/>
        <v>2400.6</v>
      </c>
      <c r="U13" s="58">
        <f t="shared" si="5"/>
        <v>1335.5</v>
      </c>
      <c r="V13" s="58">
        <f t="shared" si="5"/>
        <v>1699.7</v>
      </c>
    </row>
    <row r="14" spans="1:22" x14ac:dyDescent="0.2">
      <c r="A14" s="62" t="s">
        <v>5</v>
      </c>
      <c r="B14" s="60" t="s">
        <v>6</v>
      </c>
      <c r="C14" s="56">
        <v>15</v>
      </c>
      <c r="D14" s="56">
        <f t="shared" si="0"/>
        <v>568.5</v>
      </c>
      <c r="E14" s="61">
        <v>37.902999999999999</v>
      </c>
      <c r="F14" s="56">
        <v>266.7</v>
      </c>
      <c r="G14" s="53">
        <f t="shared" si="1"/>
        <v>17.779999999999998</v>
      </c>
      <c r="H14" s="56">
        <f t="shared" si="2"/>
        <v>269.8</v>
      </c>
      <c r="I14" s="53">
        <v>17.9874746208</v>
      </c>
      <c r="J14" s="55">
        <v>268</v>
      </c>
      <c r="K14" s="53">
        <f t="shared" si="6"/>
        <v>17.866666666666667</v>
      </c>
      <c r="L14" s="56">
        <v>355.8</v>
      </c>
      <c r="M14" s="53">
        <f t="shared" si="6"/>
        <v>23.720000000000002</v>
      </c>
      <c r="N14" s="56">
        <f t="shared" si="3"/>
        <v>276</v>
      </c>
      <c r="O14" s="53">
        <v>18.399000000000001</v>
      </c>
      <c r="P14" s="58">
        <f t="shared" si="4"/>
        <v>365.4</v>
      </c>
      <c r="Q14" s="58">
        <f t="shared" si="4"/>
        <v>432.1</v>
      </c>
      <c r="R14" s="58">
        <f t="shared" si="4"/>
        <v>392</v>
      </c>
      <c r="S14" s="58">
        <f t="shared" si="4"/>
        <v>578.70000000000005</v>
      </c>
      <c r="T14" s="58">
        <f t="shared" si="4"/>
        <v>800.1</v>
      </c>
      <c r="U14" s="58">
        <f t="shared" si="5"/>
        <v>445.2</v>
      </c>
      <c r="V14" s="58">
        <f t="shared" si="5"/>
        <v>566.6</v>
      </c>
    </row>
    <row r="15" spans="1:22" x14ac:dyDescent="0.2">
      <c r="A15" s="62" t="s">
        <v>7</v>
      </c>
      <c r="B15" s="60" t="s">
        <v>8</v>
      </c>
      <c r="C15" s="56">
        <v>5</v>
      </c>
      <c r="D15" s="56">
        <f t="shared" si="0"/>
        <v>189.5</v>
      </c>
      <c r="E15" s="61">
        <v>37.902999999999999</v>
      </c>
      <c r="F15" s="56">
        <v>88.8</v>
      </c>
      <c r="G15" s="53">
        <f t="shared" si="1"/>
        <v>17.759999999999998</v>
      </c>
      <c r="H15" s="56">
        <f t="shared" si="2"/>
        <v>90.1</v>
      </c>
      <c r="I15" s="53">
        <v>18.011204798400005</v>
      </c>
      <c r="J15" s="55">
        <v>209.1</v>
      </c>
      <c r="K15" s="53">
        <f t="shared" si="6"/>
        <v>41.82</v>
      </c>
      <c r="L15" s="56">
        <v>118.6</v>
      </c>
      <c r="M15" s="53">
        <f t="shared" si="6"/>
        <v>23.72</v>
      </c>
      <c r="N15" s="56">
        <f t="shared" si="3"/>
        <v>92</v>
      </c>
      <c r="O15" s="53">
        <v>18.399000000000001</v>
      </c>
      <c r="P15" s="58">
        <f t="shared" si="4"/>
        <v>121.7</v>
      </c>
      <c r="Q15" s="58">
        <f t="shared" si="4"/>
        <v>143.9</v>
      </c>
      <c r="R15" s="58">
        <f t="shared" si="4"/>
        <v>130.5</v>
      </c>
      <c r="S15" s="58">
        <f t="shared" si="4"/>
        <v>192.7</v>
      </c>
      <c r="T15" s="58">
        <f t="shared" si="4"/>
        <v>266.39999999999998</v>
      </c>
      <c r="U15" s="58">
        <f t="shared" si="5"/>
        <v>148.69999999999999</v>
      </c>
      <c r="V15" s="58">
        <f t="shared" si="5"/>
        <v>189.2</v>
      </c>
    </row>
    <row r="16" spans="1:22" x14ac:dyDescent="0.2">
      <c r="A16" s="62" t="s">
        <v>9</v>
      </c>
      <c r="B16" s="60" t="s">
        <v>10</v>
      </c>
      <c r="C16" s="56">
        <v>6</v>
      </c>
      <c r="D16" s="56">
        <f t="shared" si="0"/>
        <v>227.4</v>
      </c>
      <c r="E16" s="61">
        <v>37.902999999999999</v>
      </c>
      <c r="F16" s="56">
        <v>106.8</v>
      </c>
      <c r="G16" s="53">
        <f t="shared" si="1"/>
        <v>17.8</v>
      </c>
      <c r="H16" s="56">
        <f t="shared" si="2"/>
        <v>108.1</v>
      </c>
      <c r="I16" s="53">
        <v>18.011204798400005</v>
      </c>
      <c r="J16" s="55">
        <v>107.3</v>
      </c>
      <c r="K16" s="53">
        <f t="shared" si="6"/>
        <v>17.883333333333333</v>
      </c>
      <c r="L16" s="56">
        <v>142.5</v>
      </c>
      <c r="M16" s="53">
        <f t="shared" si="6"/>
        <v>23.75</v>
      </c>
      <c r="N16" s="56">
        <f t="shared" si="3"/>
        <v>110.4</v>
      </c>
      <c r="O16" s="53">
        <v>18.399000000000001</v>
      </c>
      <c r="P16" s="58">
        <f t="shared" si="4"/>
        <v>146.30000000000001</v>
      </c>
      <c r="Q16" s="58">
        <f t="shared" si="4"/>
        <v>173</v>
      </c>
      <c r="R16" s="58">
        <f t="shared" si="4"/>
        <v>157</v>
      </c>
      <c r="S16" s="58">
        <f t="shared" si="4"/>
        <v>231.8</v>
      </c>
      <c r="T16" s="58">
        <f t="shared" si="4"/>
        <v>320.39999999999998</v>
      </c>
      <c r="U16" s="58">
        <f t="shared" si="5"/>
        <v>178.4</v>
      </c>
      <c r="V16" s="58">
        <f t="shared" si="5"/>
        <v>227</v>
      </c>
    </row>
    <row r="17" spans="1:22" x14ac:dyDescent="0.2">
      <c r="A17" s="62" t="s">
        <v>11</v>
      </c>
      <c r="B17" s="60" t="s">
        <v>12</v>
      </c>
      <c r="C17" s="56">
        <v>8</v>
      </c>
      <c r="D17" s="56">
        <f t="shared" si="0"/>
        <v>303.2</v>
      </c>
      <c r="E17" s="61">
        <v>37.902999999999999</v>
      </c>
      <c r="F17" s="56">
        <v>142.30000000000001</v>
      </c>
      <c r="G17" s="53">
        <f t="shared" si="1"/>
        <v>17.787500000000001</v>
      </c>
      <c r="H17" s="56">
        <f t="shared" si="2"/>
        <v>144.1</v>
      </c>
      <c r="I17" s="53">
        <v>18.011204798400005</v>
      </c>
      <c r="J17" s="55">
        <v>142.9</v>
      </c>
      <c r="K17" s="53">
        <f t="shared" si="6"/>
        <v>17.862500000000001</v>
      </c>
      <c r="L17" s="56">
        <v>189.7</v>
      </c>
      <c r="M17" s="53">
        <f t="shared" si="6"/>
        <v>23.712499999999999</v>
      </c>
      <c r="N17" s="56">
        <f t="shared" si="3"/>
        <v>147.19999999999999</v>
      </c>
      <c r="O17" s="53">
        <v>18.399000000000001</v>
      </c>
      <c r="P17" s="58">
        <v>0</v>
      </c>
      <c r="Q17" s="58">
        <f t="shared" ref="Q17:T20" si="7">ROUND($C17*$G17*Q$6,1)</f>
        <v>230.5</v>
      </c>
      <c r="R17" s="58">
        <f t="shared" si="7"/>
        <v>209.2</v>
      </c>
      <c r="S17" s="58">
        <f t="shared" si="7"/>
        <v>308.8</v>
      </c>
      <c r="T17" s="58">
        <f t="shared" si="7"/>
        <v>426.9</v>
      </c>
      <c r="U17" s="58">
        <f t="shared" si="5"/>
        <v>237.8</v>
      </c>
      <c r="V17" s="58">
        <f t="shared" si="5"/>
        <v>302.60000000000002</v>
      </c>
    </row>
    <row r="18" spans="1:22" x14ac:dyDescent="0.2">
      <c r="A18" s="62" t="s">
        <v>13</v>
      </c>
      <c r="B18" s="60" t="s">
        <v>14</v>
      </c>
      <c r="C18" s="56">
        <v>14</v>
      </c>
      <c r="D18" s="56">
        <f t="shared" si="0"/>
        <v>530.6</v>
      </c>
      <c r="E18" s="61">
        <v>37.902999999999999</v>
      </c>
      <c r="F18" s="56">
        <v>249.1</v>
      </c>
      <c r="G18" s="53">
        <f t="shared" si="1"/>
        <v>17.792857142857141</v>
      </c>
      <c r="H18" s="56">
        <f t="shared" si="2"/>
        <v>252.2</v>
      </c>
      <c r="I18" s="53">
        <v>18.011204798400005</v>
      </c>
      <c r="J18" s="55">
        <v>250.2</v>
      </c>
      <c r="K18" s="53">
        <f t="shared" si="6"/>
        <v>17.87142857142857</v>
      </c>
      <c r="L18" s="56">
        <v>332.2</v>
      </c>
      <c r="M18" s="53">
        <f t="shared" si="6"/>
        <v>23.728571428571428</v>
      </c>
      <c r="N18" s="56">
        <f t="shared" si="3"/>
        <v>257.60000000000002</v>
      </c>
      <c r="O18" s="53">
        <v>18.399000000000001</v>
      </c>
      <c r="P18" s="58">
        <f t="shared" ref="P18:P23" si="8">ROUND($C18*$G18*P$6,1)</f>
        <v>341.3</v>
      </c>
      <c r="Q18" s="58">
        <f t="shared" si="7"/>
        <v>403.5</v>
      </c>
      <c r="R18" s="58">
        <f t="shared" si="7"/>
        <v>366.2</v>
      </c>
      <c r="S18" s="58">
        <f t="shared" si="7"/>
        <v>540.5</v>
      </c>
      <c r="T18" s="58">
        <f t="shared" si="7"/>
        <v>747.3</v>
      </c>
      <c r="U18" s="58">
        <f t="shared" si="5"/>
        <v>416.1</v>
      </c>
      <c r="V18" s="58">
        <f t="shared" si="5"/>
        <v>529.6</v>
      </c>
    </row>
    <row r="19" spans="1:22" x14ac:dyDescent="0.2">
      <c r="A19" s="62" t="s">
        <v>22</v>
      </c>
      <c r="B19" s="60" t="s">
        <v>30</v>
      </c>
      <c r="C19" s="56">
        <v>0</v>
      </c>
      <c r="D19" s="56">
        <f t="shared" si="0"/>
        <v>0</v>
      </c>
      <c r="E19" s="61">
        <v>0</v>
      </c>
      <c r="F19" s="56">
        <v>0</v>
      </c>
      <c r="G19" s="53">
        <v>0</v>
      </c>
      <c r="H19" s="56">
        <f t="shared" si="2"/>
        <v>0</v>
      </c>
      <c r="I19" s="53">
        <v>0</v>
      </c>
      <c r="J19" s="55">
        <v>0</v>
      </c>
      <c r="K19" s="53">
        <v>0</v>
      </c>
      <c r="L19" s="56">
        <v>0</v>
      </c>
      <c r="M19" s="53">
        <v>0</v>
      </c>
      <c r="N19" s="56">
        <f t="shared" si="3"/>
        <v>0</v>
      </c>
      <c r="O19" s="53">
        <v>0</v>
      </c>
      <c r="P19" s="58">
        <f t="shared" si="8"/>
        <v>0</v>
      </c>
      <c r="Q19" s="58">
        <f t="shared" si="7"/>
        <v>0</v>
      </c>
      <c r="R19" s="58">
        <f t="shared" si="7"/>
        <v>0</v>
      </c>
      <c r="S19" s="58">
        <f t="shared" si="7"/>
        <v>0</v>
      </c>
      <c r="T19" s="58">
        <f t="shared" si="7"/>
        <v>0</v>
      </c>
      <c r="U19" s="58">
        <f t="shared" si="5"/>
        <v>0</v>
      </c>
      <c r="V19" s="58">
        <f t="shared" si="5"/>
        <v>0</v>
      </c>
    </row>
    <row r="20" spans="1:22" x14ac:dyDescent="0.2">
      <c r="A20" s="62" t="s">
        <v>23</v>
      </c>
      <c r="B20" s="60" t="s">
        <v>31</v>
      </c>
      <c r="C20" s="56">
        <v>0</v>
      </c>
      <c r="D20" s="56">
        <f t="shared" si="0"/>
        <v>0</v>
      </c>
      <c r="E20" s="61">
        <v>0</v>
      </c>
      <c r="F20" s="56">
        <v>0</v>
      </c>
      <c r="G20" s="53">
        <v>0</v>
      </c>
      <c r="H20" s="56">
        <f t="shared" si="2"/>
        <v>0</v>
      </c>
      <c r="I20" s="53">
        <v>0</v>
      </c>
      <c r="J20" s="55">
        <v>0</v>
      </c>
      <c r="K20" s="53">
        <v>0</v>
      </c>
      <c r="L20" s="56">
        <v>0</v>
      </c>
      <c r="M20" s="53">
        <v>0</v>
      </c>
      <c r="N20" s="56">
        <f t="shared" si="3"/>
        <v>0</v>
      </c>
      <c r="O20" s="53">
        <v>0</v>
      </c>
      <c r="P20" s="58">
        <f t="shared" si="8"/>
        <v>0</v>
      </c>
      <c r="Q20" s="58">
        <f t="shared" si="7"/>
        <v>0</v>
      </c>
      <c r="R20" s="58">
        <f t="shared" si="7"/>
        <v>0</v>
      </c>
      <c r="S20" s="58">
        <f t="shared" si="7"/>
        <v>0</v>
      </c>
      <c r="T20" s="58">
        <f t="shared" si="7"/>
        <v>0</v>
      </c>
      <c r="U20" s="58">
        <f t="shared" si="5"/>
        <v>0</v>
      </c>
      <c r="V20" s="58">
        <f t="shared" si="5"/>
        <v>0</v>
      </c>
    </row>
    <row r="21" spans="1:22" x14ac:dyDescent="0.2">
      <c r="A21" s="62" t="s">
        <v>24</v>
      </c>
      <c r="B21" s="60" t="s">
        <v>87</v>
      </c>
      <c r="C21" s="56">
        <v>15</v>
      </c>
      <c r="D21" s="56">
        <f t="shared" si="0"/>
        <v>568.5</v>
      </c>
      <c r="E21" s="61">
        <v>37.902999999999999</v>
      </c>
      <c r="F21" s="56">
        <v>320.3</v>
      </c>
      <c r="G21" s="53">
        <f t="shared" ref="G21:G27" si="9">F21/C21</f>
        <v>21.353333333333335</v>
      </c>
      <c r="H21" s="56">
        <f t="shared" si="2"/>
        <v>323.7</v>
      </c>
      <c r="I21" s="53">
        <v>21.578641497600003</v>
      </c>
      <c r="J21" s="55">
        <v>313.7</v>
      </c>
      <c r="K21" s="53">
        <f t="shared" si="6"/>
        <v>20.913333333333334</v>
      </c>
      <c r="L21" s="56">
        <v>416.5</v>
      </c>
      <c r="M21" s="53">
        <f t="shared" si="6"/>
        <v>27.766666666666666</v>
      </c>
      <c r="N21" s="56">
        <f t="shared" si="3"/>
        <v>478.3</v>
      </c>
      <c r="O21" s="53">
        <f t="shared" ref="O21:O26" si="10">((423.7/C21)*1.06)*1.065</f>
        <v>31.887661999999999</v>
      </c>
      <c r="P21" s="58">
        <f t="shared" si="8"/>
        <v>438.8</v>
      </c>
      <c r="Q21" s="58">
        <v>0</v>
      </c>
      <c r="R21" s="58">
        <f t="shared" ref="R21:T27" si="11">ROUND($C21*$G21*R$6,1)</f>
        <v>470.8</v>
      </c>
      <c r="S21" s="58">
        <f t="shared" si="11"/>
        <v>695.1</v>
      </c>
      <c r="T21" s="58">
        <f t="shared" si="11"/>
        <v>960.9</v>
      </c>
      <c r="U21" s="58">
        <f t="shared" si="5"/>
        <v>534.1</v>
      </c>
      <c r="V21" s="58">
        <f t="shared" si="5"/>
        <v>679.8</v>
      </c>
    </row>
    <row r="22" spans="1:22" x14ac:dyDescent="0.2">
      <c r="A22" s="62" t="s">
        <v>25</v>
      </c>
      <c r="B22" s="60" t="s">
        <v>87</v>
      </c>
      <c r="C22" s="56">
        <v>30</v>
      </c>
      <c r="D22" s="56">
        <f t="shared" si="0"/>
        <v>1137.0999999999999</v>
      </c>
      <c r="E22" s="61">
        <v>37.902999999999999</v>
      </c>
      <c r="F22" s="56">
        <v>320.3</v>
      </c>
      <c r="G22" s="53">
        <f t="shared" si="9"/>
        <v>10.676666666666668</v>
      </c>
      <c r="H22" s="56">
        <f t="shared" si="2"/>
        <v>323.7</v>
      </c>
      <c r="I22" s="53">
        <v>10.789320748800002</v>
      </c>
      <c r="J22" s="55">
        <v>313.7</v>
      </c>
      <c r="K22" s="53">
        <f t="shared" si="6"/>
        <v>10.456666666666667</v>
      </c>
      <c r="L22" s="56">
        <v>416.5</v>
      </c>
      <c r="M22" s="53">
        <f t="shared" si="6"/>
        <v>13.883333333333333</v>
      </c>
      <c r="N22" s="56">
        <f t="shared" si="3"/>
        <v>478.3</v>
      </c>
      <c r="O22" s="53">
        <f t="shared" si="10"/>
        <v>15.943830999999999</v>
      </c>
      <c r="P22" s="58">
        <f t="shared" si="8"/>
        <v>438.8</v>
      </c>
      <c r="Q22" s="58">
        <v>0</v>
      </c>
      <c r="R22" s="58">
        <f t="shared" si="11"/>
        <v>470.8</v>
      </c>
      <c r="S22" s="58">
        <f t="shared" si="11"/>
        <v>695.1</v>
      </c>
      <c r="T22" s="58">
        <f t="shared" si="11"/>
        <v>960.9</v>
      </c>
      <c r="U22" s="58">
        <f t="shared" si="5"/>
        <v>534.1</v>
      </c>
      <c r="V22" s="58">
        <f t="shared" si="5"/>
        <v>679.8</v>
      </c>
    </row>
    <row r="23" spans="1:22" x14ac:dyDescent="0.2">
      <c r="A23" s="62" t="s">
        <v>26</v>
      </c>
      <c r="B23" s="60" t="s">
        <v>87</v>
      </c>
      <c r="C23" s="56">
        <v>45</v>
      </c>
      <c r="D23" s="56">
        <f t="shared" si="0"/>
        <v>1705.6</v>
      </c>
      <c r="E23" s="61">
        <v>37.902999999999999</v>
      </c>
      <c r="F23" s="56">
        <v>320.3</v>
      </c>
      <c r="G23" s="53">
        <f t="shared" si="9"/>
        <v>7.1177777777777784</v>
      </c>
      <c r="H23" s="56">
        <f t="shared" si="2"/>
        <v>323.7</v>
      </c>
      <c r="I23" s="53">
        <v>7.1928804992000011</v>
      </c>
      <c r="J23" s="55">
        <v>313.7</v>
      </c>
      <c r="K23" s="53">
        <f t="shared" si="6"/>
        <v>6.971111111111111</v>
      </c>
      <c r="L23" s="56">
        <v>416.5</v>
      </c>
      <c r="M23" s="53">
        <f t="shared" si="6"/>
        <v>9.2555555555555564</v>
      </c>
      <c r="N23" s="56">
        <f t="shared" si="3"/>
        <v>478.3</v>
      </c>
      <c r="O23" s="53">
        <f t="shared" si="10"/>
        <v>10.629220666666667</v>
      </c>
      <c r="P23" s="58">
        <f t="shared" si="8"/>
        <v>438.8</v>
      </c>
      <c r="Q23" s="58">
        <v>0</v>
      </c>
      <c r="R23" s="58">
        <f t="shared" si="11"/>
        <v>470.8</v>
      </c>
      <c r="S23" s="58">
        <f t="shared" si="11"/>
        <v>695.1</v>
      </c>
      <c r="T23" s="58">
        <f t="shared" si="11"/>
        <v>960.9</v>
      </c>
      <c r="U23" s="58">
        <f t="shared" si="5"/>
        <v>534.1</v>
      </c>
      <c r="V23" s="58">
        <f t="shared" si="5"/>
        <v>679.8</v>
      </c>
    </row>
    <row r="24" spans="1:22" x14ac:dyDescent="0.2">
      <c r="A24" s="62" t="s">
        <v>19</v>
      </c>
      <c r="B24" s="60" t="s">
        <v>86</v>
      </c>
      <c r="C24" s="56">
        <v>15</v>
      </c>
      <c r="D24" s="56">
        <f t="shared" si="0"/>
        <v>568.5</v>
      </c>
      <c r="E24" s="61">
        <v>37.902999999999999</v>
      </c>
      <c r="F24" s="56">
        <v>340.6</v>
      </c>
      <c r="G24" s="53">
        <f t="shared" si="9"/>
        <v>22.706666666666667</v>
      </c>
      <c r="H24" s="56">
        <f t="shared" si="2"/>
        <v>323.7</v>
      </c>
      <c r="I24" s="53">
        <v>21.578641497600003</v>
      </c>
      <c r="J24" s="55">
        <v>313.7</v>
      </c>
      <c r="K24" s="53">
        <f t="shared" si="6"/>
        <v>20.913333333333334</v>
      </c>
      <c r="L24" s="56">
        <v>416.5</v>
      </c>
      <c r="M24" s="53">
        <f t="shared" si="6"/>
        <v>27.766666666666666</v>
      </c>
      <c r="N24" s="56">
        <f t="shared" si="3"/>
        <v>478.3</v>
      </c>
      <c r="O24" s="53">
        <f t="shared" si="10"/>
        <v>31.887661999999999</v>
      </c>
      <c r="P24" s="58">
        <v>0</v>
      </c>
      <c r="Q24" s="58">
        <f>ROUND($C24*$G24*Q$6,1)</f>
        <v>551.79999999999995</v>
      </c>
      <c r="R24" s="58">
        <f t="shared" si="11"/>
        <v>500.7</v>
      </c>
      <c r="S24" s="58">
        <f t="shared" si="11"/>
        <v>739.1</v>
      </c>
      <c r="T24" s="58">
        <f t="shared" si="11"/>
        <v>1021.8</v>
      </c>
      <c r="U24" s="58">
        <f t="shared" si="5"/>
        <v>534.1</v>
      </c>
      <c r="V24" s="58">
        <f t="shared" si="5"/>
        <v>679.8</v>
      </c>
    </row>
    <row r="25" spans="1:22" x14ac:dyDescent="0.2">
      <c r="A25" s="62" t="s">
        <v>20</v>
      </c>
      <c r="B25" s="60" t="s">
        <v>86</v>
      </c>
      <c r="C25" s="56">
        <v>30</v>
      </c>
      <c r="D25" s="56">
        <f t="shared" si="0"/>
        <v>1137.0999999999999</v>
      </c>
      <c r="E25" s="61">
        <v>37.902999999999999</v>
      </c>
      <c r="F25" s="56">
        <v>340.6</v>
      </c>
      <c r="G25" s="53">
        <f t="shared" si="9"/>
        <v>11.353333333333333</v>
      </c>
      <c r="H25" s="56">
        <f t="shared" si="2"/>
        <v>322.7</v>
      </c>
      <c r="I25" s="53">
        <v>10.757680512</v>
      </c>
      <c r="J25" s="55">
        <v>313.7</v>
      </c>
      <c r="K25" s="53">
        <f t="shared" si="6"/>
        <v>10.456666666666667</v>
      </c>
      <c r="L25" s="56">
        <v>416.5</v>
      </c>
      <c r="M25" s="53">
        <f t="shared" si="6"/>
        <v>13.883333333333333</v>
      </c>
      <c r="N25" s="56">
        <f t="shared" si="3"/>
        <v>478.3</v>
      </c>
      <c r="O25" s="53">
        <f t="shared" si="10"/>
        <v>15.943830999999999</v>
      </c>
      <c r="P25" s="58">
        <v>0</v>
      </c>
      <c r="Q25" s="58">
        <f>ROUND($C25*$G25*Q$6,1)</f>
        <v>551.79999999999995</v>
      </c>
      <c r="R25" s="58">
        <f t="shared" si="11"/>
        <v>500.7</v>
      </c>
      <c r="S25" s="58">
        <f t="shared" si="11"/>
        <v>739.1</v>
      </c>
      <c r="T25" s="58">
        <f t="shared" si="11"/>
        <v>1021.8</v>
      </c>
      <c r="U25" s="58">
        <f t="shared" si="5"/>
        <v>532.5</v>
      </c>
      <c r="V25" s="58">
        <f t="shared" si="5"/>
        <v>677.7</v>
      </c>
    </row>
    <row r="26" spans="1:22" x14ac:dyDescent="0.2">
      <c r="A26" s="62" t="s">
        <v>21</v>
      </c>
      <c r="B26" s="60" t="s">
        <v>86</v>
      </c>
      <c r="C26" s="56">
        <v>45</v>
      </c>
      <c r="D26" s="56">
        <f t="shared" si="0"/>
        <v>1705.6</v>
      </c>
      <c r="E26" s="61">
        <v>37.902999999999999</v>
      </c>
      <c r="F26" s="56">
        <v>340.6</v>
      </c>
      <c r="G26" s="53">
        <f t="shared" si="9"/>
        <v>7.568888888888889</v>
      </c>
      <c r="H26" s="56">
        <f t="shared" si="2"/>
        <v>323.8</v>
      </c>
      <c r="I26" s="53">
        <v>7.1955171856</v>
      </c>
      <c r="J26" s="55">
        <v>313.7</v>
      </c>
      <c r="K26" s="53">
        <f t="shared" si="6"/>
        <v>6.971111111111111</v>
      </c>
      <c r="L26" s="56">
        <v>416.5</v>
      </c>
      <c r="M26" s="53">
        <f t="shared" si="6"/>
        <v>9.2555555555555564</v>
      </c>
      <c r="N26" s="56">
        <f t="shared" si="3"/>
        <v>478.3</v>
      </c>
      <c r="O26" s="53">
        <f t="shared" si="10"/>
        <v>10.629220666666667</v>
      </c>
      <c r="P26" s="58">
        <v>0</v>
      </c>
      <c r="Q26" s="58">
        <f>ROUND($C26*$G26*Q$6,1)</f>
        <v>551.79999999999995</v>
      </c>
      <c r="R26" s="58">
        <f t="shared" si="11"/>
        <v>500.7</v>
      </c>
      <c r="S26" s="58">
        <f t="shared" si="11"/>
        <v>739.1</v>
      </c>
      <c r="T26" s="58">
        <f t="shared" si="11"/>
        <v>1021.8</v>
      </c>
      <c r="U26" s="58">
        <f t="shared" si="5"/>
        <v>534.29999999999995</v>
      </c>
      <c r="V26" s="58">
        <f t="shared" si="5"/>
        <v>680</v>
      </c>
    </row>
    <row r="27" spans="1:22" x14ac:dyDescent="0.2">
      <c r="A27" s="62" t="s">
        <v>15</v>
      </c>
      <c r="B27" s="63" t="s">
        <v>16</v>
      </c>
      <c r="C27" s="56">
        <v>21.43</v>
      </c>
      <c r="D27" s="56">
        <f t="shared" si="0"/>
        <v>812.3</v>
      </c>
      <c r="E27" s="61">
        <v>37.902999999999999</v>
      </c>
      <c r="F27" s="56">
        <v>381.2</v>
      </c>
      <c r="G27" s="53">
        <f t="shared" si="9"/>
        <v>17.78814745683621</v>
      </c>
      <c r="H27" s="56">
        <f t="shared" si="2"/>
        <v>385.4</v>
      </c>
      <c r="I27" s="53">
        <v>17.983111723005138</v>
      </c>
      <c r="J27" s="55">
        <v>357.4</v>
      </c>
      <c r="K27" s="53">
        <f t="shared" si="6"/>
        <v>16.677554829678019</v>
      </c>
      <c r="L27" s="56">
        <v>474.5</v>
      </c>
      <c r="M27" s="53">
        <f t="shared" si="6"/>
        <v>22.141857209519365</v>
      </c>
      <c r="N27" s="56">
        <f t="shared" si="3"/>
        <v>394.3</v>
      </c>
      <c r="O27" s="53">
        <v>18.399000000000001</v>
      </c>
      <c r="P27" s="58">
        <f>ROUND($C27*$G27*P$6,1)</f>
        <v>522.20000000000005</v>
      </c>
      <c r="Q27" s="58">
        <f>ROUND($C27*$G27*Q$6,1)</f>
        <v>617.5</v>
      </c>
      <c r="R27" s="58">
        <f t="shared" si="11"/>
        <v>560.4</v>
      </c>
      <c r="S27" s="58">
        <f t="shared" si="11"/>
        <v>827.2</v>
      </c>
      <c r="T27" s="58">
        <f t="shared" si="11"/>
        <v>1143.5999999999999</v>
      </c>
      <c r="U27" s="58">
        <f t="shared" si="5"/>
        <v>635.9</v>
      </c>
      <c r="V27" s="58">
        <f t="shared" si="5"/>
        <v>809.3</v>
      </c>
    </row>
    <row r="28" spans="1:22" x14ac:dyDescent="0.2">
      <c r="A28" s="64"/>
      <c r="B28" s="65"/>
      <c r="C28" s="66"/>
      <c r="D28" s="66"/>
      <c r="E28" s="67"/>
      <c r="F28" s="66"/>
      <c r="G28" s="67"/>
      <c r="H28" s="68"/>
      <c r="I28" s="67"/>
      <c r="J28" s="69"/>
      <c r="K28" s="67"/>
      <c r="L28" s="66"/>
      <c r="M28" s="67"/>
      <c r="N28" s="66"/>
      <c r="O28" s="67"/>
      <c r="P28" s="70"/>
      <c r="Q28" s="70"/>
      <c r="R28" s="70"/>
      <c r="S28" s="70"/>
      <c r="T28" s="70"/>
      <c r="U28" s="71"/>
      <c r="V28" s="71"/>
    </row>
    <row r="29" spans="1:22" x14ac:dyDescent="0.2">
      <c r="A29" s="33"/>
      <c r="B29" s="34" t="s">
        <v>32</v>
      </c>
      <c r="C29" s="35"/>
      <c r="D29" s="36"/>
      <c r="E29" s="37"/>
      <c r="F29" s="38"/>
      <c r="G29" s="37"/>
      <c r="H29" s="38"/>
      <c r="I29" s="37"/>
      <c r="J29" s="36"/>
      <c r="K29" s="36"/>
      <c r="L29" s="36"/>
      <c r="M29" s="36"/>
      <c r="N29" s="37"/>
      <c r="O29" s="37"/>
      <c r="P29" s="39"/>
      <c r="Q29" s="40"/>
      <c r="R29" s="40"/>
      <c r="S29" s="40"/>
      <c r="T29" s="40"/>
      <c r="U29" s="36"/>
      <c r="V29" s="41"/>
    </row>
    <row r="30" spans="1:22" x14ac:dyDescent="0.2">
      <c r="A30" s="72"/>
      <c r="B30" s="73"/>
      <c r="C30" s="74"/>
      <c r="D30" s="46"/>
      <c r="E30" s="75"/>
      <c r="F30" s="46"/>
      <c r="G30" s="75"/>
      <c r="H30" s="76"/>
      <c r="I30" s="75"/>
      <c r="J30" s="77"/>
      <c r="K30" s="75"/>
      <c r="L30" s="46"/>
      <c r="M30" s="75"/>
      <c r="N30" s="46"/>
      <c r="O30" s="75"/>
      <c r="P30" s="78"/>
      <c r="Q30" s="78"/>
      <c r="R30" s="78"/>
      <c r="S30" s="78"/>
      <c r="T30" s="78"/>
      <c r="U30" s="79"/>
      <c r="V30" s="79"/>
    </row>
    <row r="31" spans="1:22" x14ac:dyDescent="0.2">
      <c r="A31" s="80" t="s">
        <v>33</v>
      </c>
      <c r="B31" s="81" t="s">
        <v>34</v>
      </c>
      <c r="C31" s="56"/>
      <c r="D31" s="56">
        <f t="shared" ref="D31:D62" si="12">ROUND(E31*C31,1)</f>
        <v>0</v>
      </c>
      <c r="E31" s="53">
        <v>0</v>
      </c>
      <c r="F31" s="56">
        <f t="shared" ref="F31:F62" si="13">ROUND(G31*C31,1)</f>
        <v>0</v>
      </c>
      <c r="G31" s="53">
        <v>0</v>
      </c>
      <c r="H31" s="55">
        <v>0</v>
      </c>
      <c r="I31" s="53">
        <v>0</v>
      </c>
      <c r="J31" s="53">
        <v>0</v>
      </c>
      <c r="K31" s="53">
        <v>0</v>
      </c>
      <c r="L31" s="56"/>
      <c r="M31" s="53"/>
      <c r="N31" s="56">
        <f t="shared" ref="N31:N62" si="14">ROUND(O31*C31,1)</f>
        <v>0</v>
      </c>
      <c r="O31" s="53">
        <v>0</v>
      </c>
      <c r="P31" s="58">
        <f t="shared" ref="P31:T40" si="15">ROUND($C31*$G31*P$6,1)</f>
        <v>0</v>
      </c>
      <c r="Q31" s="58">
        <f t="shared" si="15"/>
        <v>0</v>
      </c>
      <c r="R31" s="58">
        <f t="shared" si="15"/>
        <v>0</v>
      </c>
      <c r="S31" s="58">
        <f t="shared" si="15"/>
        <v>0</v>
      </c>
      <c r="T31" s="58">
        <f t="shared" si="15"/>
        <v>0</v>
      </c>
      <c r="U31" s="58">
        <f t="shared" ref="U31:V62" si="16">ROUND($H31*U$6,1)</f>
        <v>0</v>
      </c>
      <c r="V31" s="58">
        <f t="shared" si="16"/>
        <v>0</v>
      </c>
    </row>
    <row r="32" spans="1:22" s="82" customFormat="1" ht="14.25" customHeight="1" x14ac:dyDescent="0.2">
      <c r="A32" s="80" t="s">
        <v>35</v>
      </c>
      <c r="B32" s="81" t="s">
        <v>36</v>
      </c>
      <c r="C32" s="56"/>
      <c r="D32" s="56">
        <f t="shared" si="12"/>
        <v>0</v>
      </c>
      <c r="E32" s="53">
        <v>0</v>
      </c>
      <c r="F32" s="56">
        <f t="shared" si="13"/>
        <v>0</v>
      </c>
      <c r="G32" s="53">
        <v>0</v>
      </c>
      <c r="H32" s="55">
        <v>0</v>
      </c>
      <c r="I32" s="53">
        <v>0</v>
      </c>
      <c r="J32" s="53">
        <v>0</v>
      </c>
      <c r="K32" s="53">
        <v>0</v>
      </c>
      <c r="L32" s="56"/>
      <c r="M32" s="53"/>
      <c r="N32" s="56">
        <f t="shared" si="14"/>
        <v>0</v>
      </c>
      <c r="O32" s="53">
        <v>0</v>
      </c>
      <c r="P32" s="58">
        <f t="shared" si="15"/>
        <v>0</v>
      </c>
      <c r="Q32" s="58">
        <f t="shared" si="15"/>
        <v>0</v>
      </c>
      <c r="R32" s="58">
        <f t="shared" si="15"/>
        <v>0</v>
      </c>
      <c r="S32" s="58">
        <f t="shared" si="15"/>
        <v>0</v>
      </c>
      <c r="T32" s="58">
        <f t="shared" si="15"/>
        <v>0</v>
      </c>
      <c r="U32" s="58">
        <f t="shared" si="16"/>
        <v>0</v>
      </c>
      <c r="V32" s="58">
        <f t="shared" si="16"/>
        <v>0</v>
      </c>
    </row>
    <row r="33" spans="1:22" s="82" customFormat="1" x14ac:dyDescent="0.2">
      <c r="A33" s="80" t="s">
        <v>37</v>
      </c>
      <c r="B33" s="81" t="s">
        <v>38</v>
      </c>
      <c r="C33" s="56"/>
      <c r="D33" s="56">
        <f t="shared" si="12"/>
        <v>0</v>
      </c>
      <c r="E33" s="53">
        <v>0</v>
      </c>
      <c r="F33" s="56">
        <f t="shared" si="13"/>
        <v>0</v>
      </c>
      <c r="G33" s="53">
        <v>0</v>
      </c>
      <c r="H33" s="55">
        <v>0</v>
      </c>
      <c r="I33" s="53">
        <v>0</v>
      </c>
      <c r="J33" s="53">
        <v>0</v>
      </c>
      <c r="K33" s="53">
        <v>0</v>
      </c>
      <c r="L33" s="56"/>
      <c r="M33" s="53"/>
      <c r="N33" s="56">
        <f t="shared" si="14"/>
        <v>0</v>
      </c>
      <c r="O33" s="53">
        <v>0</v>
      </c>
      <c r="P33" s="58">
        <f t="shared" si="15"/>
        <v>0</v>
      </c>
      <c r="Q33" s="58">
        <f t="shared" si="15"/>
        <v>0</v>
      </c>
      <c r="R33" s="58">
        <f t="shared" si="15"/>
        <v>0</v>
      </c>
      <c r="S33" s="58">
        <f t="shared" si="15"/>
        <v>0</v>
      </c>
      <c r="T33" s="58">
        <f t="shared" si="15"/>
        <v>0</v>
      </c>
      <c r="U33" s="58">
        <f t="shared" si="16"/>
        <v>0</v>
      </c>
      <c r="V33" s="58">
        <f t="shared" si="16"/>
        <v>0</v>
      </c>
    </row>
    <row r="34" spans="1:22" s="82" customFormat="1" x14ac:dyDescent="0.2">
      <c r="A34" s="83" t="s">
        <v>39</v>
      </c>
      <c r="B34" s="84" t="s">
        <v>40</v>
      </c>
      <c r="C34" s="56"/>
      <c r="D34" s="56">
        <f t="shared" si="12"/>
        <v>0</v>
      </c>
      <c r="E34" s="53">
        <v>0</v>
      </c>
      <c r="F34" s="56">
        <f t="shared" si="13"/>
        <v>0</v>
      </c>
      <c r="G34" s="53">
        <v>0</v>
      </c>
      <c r="H34" s="55">
        <v>0</v>
      </c>
      <c r="I34" s="53">
        <v>0</v>
      </c>
      <c r="J34" s="53">
        <v>0</v>
      </c>
      <c r="K34" s="53">
        <v>0</v>
      </c>
      <c r="L34" s="56"/>
      <c r="M34" s="53"/>
      <c r="N34" s="56">
        <f t="shared" si="14"/>
        <v>0</v>
      </c>
      <c r="O34" s="53">
        <v>0</v>
      </c>
      <c r="P34" s="58">
        <f t="shared" si="15"/>
        <v>0</v>
      </c>
      <c r="Q34" s="58">
        <f t="shared" si="15"/>
        <v>0</v>
      </c>
      <c r="R34" s="58">
        <f t="shared" si="15"/>
        <v>0</v>
      </c>
      <c r="S34" s="58">
        <f t="shared" si="15"/>
        <v>0</v>
      </c>
      <c r="T34" s="58">
        <f t="shared" si="15"/>
        <v>0</v>
      </c>
      <c r="U34" s="58">
        <f t="shared" si="16"/>
        <v>0</v>
      </c>
      <c r="V34" s="58">
        <f t="shared" si="16"/>
        <v>0</v>
      </c>
    </row>
    <row r="35" spans="1:22" s="82" customFormat="1" x14ac:dyDescent="0.2">
      <c r="A35" s="80" t="s">
        <v>41</v>
      </c>
      <c r="B35" s="81" t="s">
        <v>42</v>
      </c>
      <c r="C35" s="56"/>
      <c r="D35" s="56">
        <f t="shared" si="12"/>
        <v>0</v>
      </c>
      <c r="E35" s="53">
        <v>0</v>
      </c>
      <c r="F35" s="56">
        <f t="shared" si="13"/>
        <v>0</v>
      </c>
      <c r="G35" s="53">
        <v>0</v>
      </c>
      <c r="H35" s="55">
        <v>0</v>
      </c>
      <c r="I35" s="53">
        <v>0</v>
      </c>
      <c r="J35" s="53">
        <v>0</v>
      </c>
      <c r="K35" s="53">
        <v>0</v>
      </c>
      <c r="L35" s="56"/>
      <c r="M35" s="53"/>
      <c r="N35" s="56">
        <f t="shared" si="14"/>
        <v>0</v>
      </c>
      <c r="O35" s="53">
        <v>0</v>
      </c>
      <c r="P35" s="58">
        <f t="shared" si="15"/>
        <v>0</v>
      </c>
      <c r="Q35" s="58">
        <f t="shared" si="15"/>
        <v>0</v>
      </c>
      <c r="R35" s="58">
        <f t="shared" si="15"/>
        <v>0</v>
      </c>
      <c r="S35" s="58">
        <f t="shared" si="15"/>
        <v>0</v>
      </c>
      <c r="T35" s="58">
        <f t="shared" si="15"/>
        <v>0</v>
      </c>
      <c r="U35" s="58">
        <f t="shared" si="16"/>
        <v>0</v>
      </c>
      <c r="V35" s="58">
        <f t="shared" si="16"/>
        <v>0</v>
      </c>
    </row>
    <row r="36" spans="1:22" s="82" customFormat="1" x14ac:dyDescent="0.2">
      <c r="A36" s="80" t="s">
        <v>43</v>
      </c>
      <c r="B36" s="81" t="s">
        <v>44</v>
      </c>
      <c r="C36" s="56"/>
      <c r="D36" s="56">
        <f t="shared" si="12"/>
        <v>0</v>
      </c>
      <c r="E36" s="53">
        <v>0</v>
      </c>
      <c r="F36" s="56">
        <f t="shared" si="13"/>
        <v>0</v>
      </c>
      <c r="G36" s="53">
        <v>0</v>
      </c>
      <c r="H36" s="55">
        <v>0</v>
      </c>
      <c r="I36" s="53">
        <v>0</v>
      </c>
      <c r="J36" s="53">
        <v>0</v>
      </c>
      <c r="K36" s="53">
        <v>0</v>
      </c>
      <c r="L36" s="56"/>
      <c r="M36" s="53"/>
      <c r="N36" s="56">
        <f t="shared" si="14"/>
        <v>0</v>
      </c>
      <c r="O36" s="53">
        <v>0</v>
      </c>
      <c r="P36" s="58">
        <f t="shared" si="15"/>
        <v>0</v>
      </c>
      <c r="Q36" s="58">
        <f t="shared" si="15"/>
        <v>0</v>
      </c>
      <c r="R36" s="58">
        <f t="shared" si="15"/>
        <v>0</v>
      </c>
      <c r="S36" s="58">
        <f t="shared" si="15"/>
        <v>0</v>
      </c>
      <c r="T36" s="58">
        <f t="shared" si="15"/>
        <v>0</v>
      </c>
      <c r="U36" s="58">
        <f t="shared" si="16"/>
        <v>0</v>
      </c>
      <c r="V36" s="58">
        <f t="shared" si="16"/>
        <v>0</v>
      </c>
    </row>
    <row r="37" spans="1:22" s="82" customFormat="1" x14ac:dyDescent="0.2">
      <c r="A37" s="80" t="s">
        <v>45</v>
      </c>
      <c r="B37" s="81" t="s">
        <v>46</v>
      </c>
      <c r="C37" s="56">
        <v>210.5</v>
      </c>
      <c r="D37" s="56">
        <f t="shared" si="12"/>
        <v>7978.6</v>
      </c>
      <c r="E37" s="53">
        <v>37.902999999999999</v>
      </c>
      <c r="F37" s="56">
        <f t="shared" si="13"/>
        <v>2318</v>
      </c>
      <c r="G37" s="53">
        <v>11.012</v>
      </c>
      <c r="H37" s="56">
        <f t="shared" ref="H37:H62" si="17">ROUND(I37*C37,1)</f>
        <v>2344.6999999999998</v>
      </c>
      <c r="I37" s="53">
        <v>11.138528255429931</v>
      </c>
      <c r="J37" s="56">
        <f t="shared" ref="J37:J62" si="18">ROUND(K37*C37,1)</f>
        <v>2326</v>
      </c>
      <c r="K37" s="53">
        <v>11.05</v>
      </c>
      <c r="L37" s="56">
        <f>ROUND(M37*C37,1)</f>
        <v>3090.1</v>
      </c>
      <c r="M37" s="53">
        <v>14.68</v>
      </c>
      <c r="N37" s="56">
        <f t="shared" si="14"/>
        <v>2398.4</v>
      </c>
      <c r="O37" s="53">
        <v>11.394</v>
      </c>
      <c r="P37" s="58">
        <f t="shared" si="15"/>
        <v>3175.7</v>
      </c>
      <c r="Q37" s="58">
        <f t="shared" si="15"/>
        <v>3755.2</v>
      </c>
      <c r="R37" s="58">
        <f t="shared" si="15"/>
        <v>3407.5</v>
      </c>
      <c r="S37" s="58">
        <f t="shared" si="15"/>
        <v>5030.1000000000004</v>
      </c>
      <c r="T37" s="58">
        <f t="shared" si="15"/>
        <v>6954.1</v>
      </c>
      <c r="U37" s="58">
        <f t="shared" si="16"/>
        <v>3868.8</v>
      </c>
      <c r="V37" s="58">
        <f t="shared" si="16"/>
        <v>4923.8999999999996</v>
      </c>
    </row>
    <row r="38" spans="1:22" s="82" customFormat="1" x14ac:dyDescent="0.2">
      <c r="A38" s="80" t="s">
        <v>47</v>
      </c>
      <c r="B38" s="81" t="s">
        <v>48</v>
      </c>
      <c r="C38" s="56">
        <v>231.7</v>
      </c>
      <c r="D38" s="56">
        <f t="shared" si="12"/>
        <v>8782.1</v>
      </c>
      <c r="E38" s="53">
        <v>37.902999999999999</v>
      </c>
      <c r="F38" s="56">
        <f t="shared" si="13"/>
        <v>2551.5</v>
      </c>
      <c r="G38" s="53">
        <v>11.012</v>
      </c>
      <c r="H38" s="56">
        <f t="shared" si="17"/>
        <v>2580.8000000000002</v>
      </c>
      <c r="I38" s="53">
        <v>11.138435325369013</v>
      </c>
      <c r="J38" s="56">
        <f t="shared" si="18"/>
        <v>2560.3000000000002</v>
      </c>
      <c r="K38" s="53">
        <v>11.05</v>
      </c>
      <c r="L38" s="56">
        <f t="shared" ref="L38:L62" si="19">ROUND(M38*C38,1)</f>
        <v>3401.4</v>
      </c>
      <c r="M38" s="53">
        <v>14.68</v>
      </c>
      <c r="N38" s="56">
        <f t="shared" si="14"/>
        <v>2640</v>
      </c>
      <c r="O38" s="53">
        <v>11.394</v>
      </c>
      <c r="P38" s="58">
        <f t="shared" si="15"/>
        <v>3495.5</v>
      </c>
      <c r="Q38" s="58">
        <f t="shared" si="15"/>
        <v>4133.3999999999996</v>
      </c>
      <c r="R38" s="58">
        <f t="shared" si="15"/>
        <v>3750.7</v>
      </c>
      <c r="S38" s="58">
        <f t="shared" si="15"/>
        <v>5536.7</v>
      </c>
      <c r="T38" s="58">
        <f t="shared" si="15"/>
        <v>7654.4</v>
      </c>
      <c r="U38" s="58">
        <f t="shared" si="16"/>
        <v>4258.3</v>
      </c>
      <c r="V38" s="58">
        <f t="shared" si="16"/>
        <v>5419.7</v>
      </c>
    </row>
    <row r="39" spans="1:22" s="82" customFormat="1" x14ac:dyDescent="0.2">
      <c r="A39" s="80" t="s">
        <v>49</v>
      </c>
      <c r="B39" s="81" t="s">
        <v>50</v>
      </c>
      <c r="C39" s="56">
        <v>58</v>
      </c>
      <c r="D39" s="56">
        <f t="shared" si="12"/>
        <v>2198.4</v>
      </c>
      <c r="E39" s="53">
        <v>37.902999999999999</v>
      </c>
      <c r="F39" s="56">
        <f t="shared" si="13"/>
        <v>638.70000000000005</v>
      </c>
      <c r="G39" s="53">
        <v>11.012</v>
      </c>
      <c r="H39" s="56">
        <f t="shared" si="17"/>
        <v>645.9</v>
      </c>
      <c r="I39" s="53">
        <v>11.136817832275863</v>
      </c>
      <c r="J39" s="56">
        <f t="shared" si="18"/>
        <v>640.9</v>
      </c>
      <c r="K39" s="53">
        <v>11.05</v>
      </c>
      <c r="L39" s="56">
        <f t="shared" si="19"/>
        <v>851.4</v>
      </c>
      <c r="M39" s="53">
        <v>14.68</v>
      </c>
      <c r="N39" s="56">
        <f t="shared" si="14"/>
        <v>660.9</v>
      </c>
      <c r="O39" s="53">
        <v>11.394</v>
      </c>
      <c r="P39" s="58">
        <f t="shared" si="15"/>
        <v>875</v>
      </c>
      <c r="Q39" s="58">
        <f t="shared" si="15"/>
        <v>1034.7</v>
      </c>
      <c r="R39" s="58">
        <f t="shared" si="15"/>
        <v>938.9</v>
      </c>
      <c r="S39" s="58">
        <f t="shared" si="15"/>
        <v>1386</v>
      </c>
      <c r="T39" s="58">
        <f t="shared" si="15"/>
        <v>1916.1</v>
      </c>
      <c r="U39" s="58">
        <f t="shared" si="16"/>
        <v>1065.7</v>
      </c>
      <c r="V39" s="58">
        <f t="shared" si="16"/>
        <v>1356.4</v>
      </c>
    </row>
    <row r="40" spans="1:22" s="82" customFormat="1" x14ac:dyDescent="0.2">
      <c r="A40" s="80" t="s">
        <v>51</v>
      </c>
      <c r="B40" s="81" t="s">
        <v>52</v>
      </c>
      <c r="C40" s="56">
        <v>35</v>
      </c>
      <c r="D40" s="56">
        <f t="shared" si="12"/>
        <v>1326.6</v>
      </c>
      <c r="E40" s="53">
        <v>37.902999999999999</v>
      </c>
      <c r="F40" s="56">
        <f t="shared" si="13"/>
        <v>385.4</v>
      </c>
      <c r="G40" s="53">
        <v>11.012</v>
      </c>
      <c r="H40" s="56">
        <f t="shared" si="17"/>
        <v>389.8</v>
      </c>
      <c r="I40" s="53">
        <v>11.136233345142859</v>
      </c>
      <c r="J40" s="56">
        <f t="shared" si="18"/>
        <v>386.8</v>
      </c>
      <c r="K40" s="53">
        <v>11.05</v>
      </c>
      <c r="L40" s="56">
        <f t="shared" si="19"/>
        <v>513.79999999999995</v>
      </c>
      <c r="M40" s="53">
        <v>14.68</v>
      </c>
      <c r="N40" s="56">
        <f t="shared" si="14"/>
        <v>398.8</v>
      </c>
      <c r="O40" s="53">
        <v>11.394</v>
      </c>
      <c r="P40" s="58">
        <f t="shared" si="15"/>
        <v>528</v>
      </c>
      <c r="Q40" s="58">
        <f t="shared" si="15"/>
        <v>624.4</v>
      </c>
      <c r="R40" s="58">
        <f t="shared" si="15"/>
        <v>566.6</v>
      </c>
      <c r="S40" s="58">
        <f t="shared" si="15"/>
        <v>836.4</v>
      </c>
      <c r="T40" s="58">
        <f t="shared" si="15"/>
        <v>1156.3</v>
      </c>
      <c r="U40" s="58">
        <f t="shared" si="16"/>
        <v>643.20000000000005</v>
      </c>
      <c r="V40" s="58">
        <f t="shared" si="16"/>
        <v>818.6</v>
      </c>
    </row>
    <row r="41" spans="1:22" s="82" customFormat="1" x14ac:dyDescent="0.2">
      <c r="A41" s="85" t="s">
        <v>53</v>
      </c>
      <c r="B41" s="81" t="s">
        <v>54</v>
      </c>
      <c r="C41" s="56">
        <v>50</v>
      </c>
      <c r="D41" s="56">
        <f t="shared" si="12"/>
        <v>1895.2</v>
      </c>
      <c r="E41" s="53">
        <v>37.902999999999999</v>
      </c>
      <c r="F41" s="56">
        <f t="shared" si="13"/>
        <v>550.6</v>
      </c>
      <c r="G41" s="53">
        <v>11.012</v>
      </c>
      <c r="H41" s="56">
        <f t="shared" si="17"/>
        <v>556.9</v>
      </c>
      <c r="I41" s="53">
        <v>11.138945365440001</v>
      </c>
      <c r="J41" s="56">
        <f t="shared" si="18"/>
        <v>552.5</v>
      </c>
      <c r="K41" s="53">
        <v>11.05</v>
      </c>
      <c r="L41" s="56">
        <f t="shared" si="19"/>
        <v>734</v>
      </c>
      <c r="M41" s="53">
        <v>14.68</v>
      </c>
      <c r="N41" s="56">
        <f t="shared" si="14"/>
        <v>569.70000000000005</v>
      </c>
      <c r="O41" s="53">
        <v>11.394</v>
      </c>
      <c r="P41" s="58">
        <f t="shared" ref="P41:T50" si="20">ROUND($C41*$G41*P$6,1)</f>
        <v>754.3</v>
      </c>
      <c r="Q41" s="58">
        <f t="shared" si="20"/>
        <v>892</v>
      </c>
      <c r="R41" s="58">
        <f t="shared" si="20"/>
        <v>809.4</v>
      </c>
      <c r="S41" s="58">
        <f t="shared" si="20"/>
        <v>1194.8</v>
      </c>
      <c r="T41" s="58">
        <f t="shared" si="20"/>
        <v>1651.8</v>
      </c>
      <c r="U41" s="58">
        <f t="shared" si="16"/>
        <v>918.9</v>
      </c>
      <c r="V41" s="58">
        <f t="shared" si="16"/>
        <v>1169.5</v>
      </c>
    </row>
    <row r="42" spans="1:22" s="82" customFormat="1" ht="25.5" x14ac:dyDescent="0.2">
      <c r="A42" s="80" t="s">
        <v>55</v>
      </c>
      <c r="B42" s="81" t="s">
        <v>56</v>
      </c>
      <c r="C42" s="56">
        <v>252.2</v>
      </c>
      <c r="D42" s="56">
        <f t="shared" si="12"/>
        <v>9559.1</v>
      </c>
      <c r="E42" s="53">
        <v>37.902999999999999</v>
      </c>
      <c r="F42" s="56">
        <f t="shared" si="13"/>
        <v>2777.2</v>
      </c>
      <c r="G42" s="53">
        <v>11.012</v>
      </c>
      <c r="H42" s="56">
        <f t="shared" si="17"/>
        <v>2809.1</v>
      </c>
      <c r="I42" s="53">
        <v>11.138222733544808</v>
      </c>
      <c r="J42" s="56">
        <f t="shared" si="18"/>
        <v>2786.8</v>
      </c>
      <c r="K42" s="53">
        <v>11.05</v>
      </c>
      <c r="L42" s="56">
        <f t="shared" si="19"/>
        <v>3702.3</v>
      </c>
      <c r="M42" s="53">
        <v>14.68</v>
      </c>
      <c r="N42" s="56">
        <f t="shared" si="14"/>
        <v>2873.6</v>
      </c>
      <c r="O42" s="53">
        <v>11.394</v>
      </c>
      <c r="P42" s="58">
        <f t="shared" si="20"/>
        <v>3804.8</v>
      </c>
      <c r="Q42" s="58">
        <f t="shared" si="20"/>
        <v>4499.1000000000004</v>
      </c>
      <c r="R42" s="58">
        <f t="shared" si="20"/>
        <v>4082.5</v>
      </c>
      <c r="S42" s="58">
        <f t="shared" si="20"/>
        <v>6026.6</v>
      </c>
      <c r="T42" s="58">
        <f t="shared" si="20"/>
        <v>8331.7000000000007</v>
      </c>
      <c r="U42" s="58">
        <f t="shared" si="16"/>
        <v>4635</v>
      </c>
      <c r="V42" s="58">
        <f t="shared" si="16"/>
        <v>5899.1</v>
      </c>
    </row>
    <row r="43" spans="1:22" s="82" customFormat="1" ht="25.5" x14ac:dyDescent="0.2">
      <c r="A43" s="80" t="s">
        <v>57</v>
      </c>
      <c r="B43" s="81" t="s">
        <v>58</v>
      </c>
      <c r="C43" s="56">
        <v>355</v>
      </c>
      <c r="D43" s="56">
        <f t="shared" si="12"/>
        <v>13455.6</v>
      </c>
      <c r="E43" s="53">
        <v>37.902999999999999</v>
      </c>
      <c r="F43" s="56">
        <f t="shared" si="13"/>
        <v>3909.3</v>
      </c>
      <c r="G43" s="53">
        <v>11.012</v>
      </c>
      <c r="H43" s="56">
        <f t="shared" si="17"/>
        <v>3954.2</v>
      </c>
      <c r="I43" s="53">
        <v>11.138477446445073</v>
      </c>
      <c r="J43" s="56">
        <f t="shared" si="18"/>
        <v>3922.8</v>
      </c>
      <c r="K43" s="53">
        <v>11.05</v>
      </c>
      <c r="L43" s="56">
        <f t="shared" si="19"/>
        <v>5211.3999999999996</v>
      </c>
      <c r="M43" s="53">
        <v>14.68</v>
      </c>
      <c r="N43" s="56">
        <f t="shared" si="14"/>
        <v>4044.9</v>
      </c>
      <c r="O43" s="53">
        <v>11.394</v>
      </c>
      <c r="P43" s="58">
        <f t="shared" si="20"/>
        <v>5355.7</v>
      </c>
      <c r="Q43" s="58">
        <f t="shared" si="20"/>
        <v>6333</v>
      </c>
      <c r="R43" s="58">
        <f t="shared" si="20"/>
        <v>5746.6</v>
      </c>
      <c r="S43" s="58">
        <f t="shared" si="20"/>
        <v>8483.1</v>
      </c>
      <c r="T43" s="58">
        <f t="shared" si="20"/>
        <v>11727.8</v>
      </c>
      <c r="U43" s="58">
        <f t="shared" si="16"/>
        <v>6524.4</v>
      </c>
      <c r="V43" s="58">
        <f t="shared" si="16"/>
        <v>8303.7999999999993</v>
      </c>
    </row>
    <row r="44" spans="1:22" s="82" customFormat="1" ht="25.5" x14ac:dyDescent="0.2">
      <c r="A44" s="83" t="s">
        <v>59</v>
      </c>
      <c r="B44" s="84" t="s">
        <v>60</v>
      </c>
      <c r="C44" s="56">
        <v>200</v>
      </c>
      <c r="D44" s="56">
        <f t="shared" si="12"/>
        <v>7580.6</v>
      </c>
      <c r="E44" s="53">
        <v>37.902999999999999</v>
      </c>
      <c r="F44" s="56">
        <f t="shared" si="13"/>
        <v>2202.4</v>
      </c>
      <c r="G44" s="53">
        <v>11.012</v>
      </c>
      <c r="H44" s="56">
        <f t="shared" si="17"/>
        <v>2227.6999999999998</v>
      </c>
      <c r="I44" s="53">
        <v>11.138352111000001</v>
      </c>
      <c r="J44" s="56">
        <f t="shared" si="18"/>
        <v>2210</v>
      </c>
      <c r="K44" s="53">
        <v>11.05</v>
      </c>
      <c r="L44" s="56">
        <f t="shared" si="19"/>
        <v>2936</v>
      </c>
      <c r="M44" s="53">
        <v>14.68</v>
      </c>
      <c r="N44" s="56">
        <f t="shared" si="14"/>
        <v>2278.8000000000002</v>
      </c>
      <c r="O44" s="53">
        <v>11.394</v>
      </c>
      <c r="P44" s="58">
        <f t="shared" si="20"/>
        <v>3017.3</v>
      </c>
      <c r="Q44" s="58">
        <f t="shared" si="20"/>
        <v>3567.9</v>
      </c>
      <c r="R44" s="58">
        <f t="shared" si="20"/>
        <v>3237.5</v>
      </c>
      <c r="S44" s="58">
        <f t="shared" si="20"/>
        <v>4779.2</v>
      </c>
      <c r="T44" s="58">
        <f t="shared" si="20"/>
        <v>6607.2</v>
      </c>
      <c r="U44" s="58">
        <f t="shared" si="16"/>
        <v>3675.7</v>
      </c>
      <c r="V44" s="58">
        <f t="shared" si="16"/>
        <v>4678.2</v>
      </c>
    </row>
    <row r="45" spans="1:22" s="82" customFormat="1" ht="25.5" x14ac:dyDescent="0.2">
      <c r="A45" s="80" t="s">
        <v>61</v>
      </c>
      <c r="B45" s="81" t="s">
        <v>62</v>
      </c>
      <c r="C45" s="56">
        <v>94</v>
      </c>
      <c r="D45" s="56">
        <f t="shared" si="12"/>
        <v>3562.9</v>
      </c>
      <c r="E45" s="53">
        <v>37.902999999999999</v>
      </c>
      <c r="F45" s="56">
        <f t="shared" si="13"/>
        <v>1035.0999999999999</v>
      </c>
      <c r="G45" s="53">
        <v>11.012</v>
      </c>
      <c r="H45" s="56">
        <f t="shared" si="17"/>
        <v>1047</v>
      </c>
      <c r="I45" s="53">
        <v>11.13803655012766</v>
      </c>
      <c r="J45" s="56">
        <f t="shared" si="18"/>
        <v>1038.7</v>
      </c>
      <c r="K45" s="53">
        <v>11.05</v>
      </c>
      <c r="L45" s="56">
        <f t="shared" si="19"/>
        <v>1379.9</v>
      </c>
      <c r="M45" s="53">
        <v>14.68</v>
      </c>
      <c r="N45" s="56">
        <f t="shared" si="14"/>
        <v>1071</v>
      </c>
      <c r="O45" s="53">
        <v>11.394</v>
      </c>
      <c r="P45" s="58">
        <f t="shared" si="20"/>
        <v>1418.1</v>
      </c>
      <c r="Q45" s="58">
        <f t="shared" si="20"/>
        <v>1676.9</v>
      </c>
      <c r="R45" s="58">
        <f t="shared" si="20"/>
        <v>1521.6</v>
      </c>
      <c r="S45" s="58">
        <f t="shared" si="20"/>
        <v>2246.1999999999998</v>
      </c>
      <c r="T45" s="58">
        <f t="shared" si="20"/>
        <v>3105.4</v>
      </c>
      <c r="U45" s="58">
        <f t="shared" si="16"/>
        <v>1727.6</v>
      </c>
      <c r="V45" s="58">
        <f t="shared" si="16"/>
        <v>2198.6999999999998</v>
      </c>
    </row>
    <row r="46" spans="1:22" s="82" customFormat="1" x14ac:dyDescent="0.2">
      <c r="A46" s="80" t="s">
        <v>63</v>
      </c>
      <c r="B46" s="81" t="s">
        <v>64</v>
      </c>
      <c r="C46" s="56">
        <v>94.4</v>
      </c>
      <c r="D46" s="56">
        <f t="shared" si="12"/>
        <v>3578</v>
      </c>
      <c r="E46" s="53">
        <v>37.902999999999999</v>
      </c>
      <c r="F46" s="56">
        <f t="shared" si="13"/>
        <v>1039.5</v>
      </c>
      <c r="G46" s="53">
        <v>11.012</v>
      </c>
      <c r="H46" s="56">
        <f t="shared" si="17"/>
        <v>1051.4000000000001</v>
      </c>
      <c r="I46" s="53">
        <v>11.137346594999999</v>
      </c>
      <c r="J46" s="56">
        <f t="shared" si="18"/>
        <v>1043.0999999999999</v>
      </c>
      <c r="K46" s="53">
        <v>11.05</v>
      </c>
      <c r="L46" s="56">
        <f t="shared" si="19"/>
        <v>1385.8</v>
      </c>
      <c r="M46" s="53">
        <v>14.68</v>
      </c>
      <c r="N46" s="56">
        <f t="shared" si="14"/>
        <v>1075.5999999999999</v>
      </c>
      <c r="O46" s="53">
        <v>11.394</v>
      </c>
      <c r="P46" s="58">
        <f t="shared" si="20"/>
        <v>1424.2</v>
      </c>
      <c r="Q46" s="58">
        <f t="shared" si="20"/>
        <v>1684</v>
      </c>
      <c r="R46" s="58">
        <f t="shared" si="20"/>
        <v>1528.1</v>
      </c>
      <c r="S46" s="58">
        <f t="shared" si="20"/>
        <v>2255.8000000000002</v>
      </c>
      <c r="T46" s="58">
        <f t="shared" si="20"/>
        <v>3118.6</v>
      </c>
      <c r="U46" s="58">
        <f t="shared" si="16"/>
        <v>1734.8</v>
      </c>
      <c r="V46" s="58">
        <f t="shared" si="16"/>
        <v>2207.9</v>
      </c>
    </row>
    <row r="47" spans="1:22" s="82" customFormat="1" x14ac:dyDescent="0.2">
      <c r="A47" s="80" t="s">
        <v>65</v>
      </c>
      <c r="B47" s="81" t="s">
        <v>66</v>
      </c>
      <c r="C47" s="56">
        <v>40</v>
      </c>
      <c r="D47" s="56">
        <f t="shared" si="12"/>
        <v>1516.1</v>
      </c>
      <c r="E47" s="53">
        <v>37.902999999999999</v>
      </c>
      <c r="F47" s="56">
        <f t="shared" si="13"/>
        <v>440.5</v>
      </c>
      <c r="G47" s="53">
        <v>11.012</v>
      </c>
      <c r="H47" s="56">
        <f t="shared" si="17"/>
        <v>445.5</v>
      </c>
      <c r="I47" s="53">
        <v>11.138352111000001</v>
      </c>
      <c r="J47" s="56">
        <f t="shared" si="18"/>
        <v>442</v>
      </c>
      <c r="K47" s="53">
        <v>11.05</v>
      </c>
      <c r="L47" s="56">
        <f t="shared" si="19"/>
        <v>587.20000000000005</v>
      </c>
      <c r="M47" s="53">
        <v>14.68</v>
      </c>
      <c r="N47" s="56">
        <f t="shared" si="14"/>
        <v>455.8</v>
      </c>
      <c r="O47" s="53">
        <v>11.394</v>
      </c>
      <c r="P47" s="58">
        <f t="shared" si="20"/>
        <v>603.5</v>
      </c>
      <c r="Q47" s="58">
        <f t="shared" si="20"/>
        <v>713.6</v>
      </c>
      <c r="R47" s="58">
        <f t="shared" si="20"/>
        <v>647.5</v>
      </c>
      <c r="S47" s="58">
        <f t="shared" si="20"/>
        <v>955.8</v>
      </c>
      <c r="T47" s="58">
        <f t="shared" si="20"/>
        <v>1321.4</v>
      </c>
      <c r="U47" s="58">
        <f t="shared" si="16"/>
        <v>735.1</v>
      </c>
      <c r="V47" s="58">
        <f t="shared" si="16"/>
        <v>935.6</v>
      </c>
    </row>
    <row r="48" spans="1:22" s="82" customFormat="1" ht="25.5" x14ac:dyDescent="0.2">
      <c r="A48" s="80" t="s">
        <v>67</v>
      </c>
      <c r="B48" s="81" t="s">
        <v>68</v>
      </c>
      <c r="C48" s="56">
        <v>51</v>
      </c>
      <c r="D48" s="56">
        <f t="shared" si="12"/>
        <v>1933.1</v>
      </c>
      <c r="E48" s="53">
        <v>37.902999999999999</v>
      </c>
      <c r="F48" s="56">
        <f t="shared" si="13"/>
        <v>561.6</v>
      </c>
      <c r="G48" s="53">
        <v>11.012</v>
      </c>
      <c r="H48" s="56">
        <f t="shared" si="17"/>
        <v>568.1</v>
      </c>
      <c r="I48" s="53">
        <v>11.139224544000001</v>
      </c>
      <c r="J48" s="56">
        <f t="shared" si="18"/>
        <v>563.6</v>
      </c>
      <c r="K48" s="53">
        <v>11.05</v>
      </c>
      <c r="L48" s="56">
        <f t="shared" si="19"/>
        <v>748.7</v>
      </c>
      <c r="M48" s="53">
        <v>14.68</v>
      </c>
      <c r="N48" s="56">
        <f t="shared" si="14"/>
        <v>581.1</v>
      </c>
      <c r="O48" s="53">
        <v>11.394</v>
      </c>
      <c r="P48" s="58">
        <f t="shared" si="20"/>
        <v>769.4</v>
      </c>
      <c r="Q48" s="58">
        <f t="shared" si="20"/>
        <v>909.8</v>
      </c>
      <c r="R48" s="58">
        <f t="shared" si="20"/>
        <v>825.6</v>
      </c>
      <c r="S48" s="58">
        <f t="shared" si="20"/>
        <v>1218.7</v>
      </c>
      <c r="T48" s="58">
        <f t="shared" si="20"/>
        <v>1684.8</v>
      </c>
      <c r="U48" s="58">
        <f t="shared" si="16"/>
        <v>937.4</v>
      </c>
      <c r="V48" s="58">
        <f t="shared" si="16"/>
        <v>1193</v>
      </c>
    </row>
    <row r="49" spans="1:22" s="82" customFormat="1" x14ac:dyDescent="0.2">
      <c r="A49" s="80" t="s">
        <v>69</v>
      </c>
      <c r="B49" s="81" t="s">
        <v>70</v>
      </c>
      <c r="C49" s="56">
        <v>187</v>
      </c>
      <c r="D49" s="56">
        <f t="shared" si="12"/>
        <v>7087.9</v>
      </c>
      <c r="E49" s="53">
        <v>37.902999999999999</v>
      </c>
      <c r="F49" s="56">
        <f t="shared" si="13"/>
        <v>2059.1999999999998</v>
      </c>
      <c r="G49" s="53">
        <v>11.012</v>
      </c>
      <c r="H49" s="56">
        <f t="shared" si="17"/>
        <v>2082.9</v>
      </c>
      <c r="I49" s="53">
        <v>11.13859004727273</v>
      </c>
      <c r="J49" s="56">
        <f t="shared" si="18"/>
        <v>2066.4</v>
      </c>
      <c r="K49" s="53">
        <v>11.05</v>
      </c>
      <c r="L49" s="56">
        <f t="shared" si="19"/>
        <v>2745.2</v>
      </c>
      <c r="M49" s="53">
        <v>14.68</v>
      </c>
      <c r="N49" s="56">
        <f t="shared" si="14"/>
        <v>2130.6999999999998</v>
      </c>
      <c r="O49" s="53">
        <v>11.394</v>
      </c>
      <c r="P49" s="58">
        <f t="shared" si="20"/>
        <v>2821.2</v>
      </c>
      <c r="Q49" s="58">
        <f t="shared" si="20"/>
        <v>3336</v>
      </c>
      <c r="R49" s="58">
        <f t="shared" si="20"/>
        <v>3027.1</v>
      </c>
      <c r="S49" s="58">
        <f t="shared" si="20"/>
        <v>4468.6000000000004</v>
      </c>
      <c r="T49" s="58">
        <f t="shared" si="20"/>
        <v>6177.7</v>
      </c>
      <c r="U49" s="58">
        <f t="shared" si="16"/>
        <v>3436.8</v>
      </c>
      <c r="V49" s="58">
        <f t="shared" si="16"/>
        <v>4374.1000000000004</v>
      </c>
    </row>
    <row r="50" spans="1:22" s="82" customFormat="1" x14ac:dyDescent="0.2">
      <c r="A50" s="83" t="s">
        <v>71</v>
      </c>
      <c r="B50" s="84" t="s">
        <v>72</v>
      </c>
      <c r="C50" s="56">
        <v>229.4</v>
      </c>
      <c r="D50" s="56">
        <f t="shared" si="12"/>
        <v>8694.9</v>
      </c>
      <c r="E50" s="53">
        <v>37.902999999999999</v>
      </c>
      <c r="F50" s="56">
        <f t="shared" si="13"/>
        <v>2526.1999999999998</v>
      </c>
      <c r="G50" s="53">
        <v>11.012</v>
      </c>
      <c r="H50" s="56">
        <f t="shared" si="17"/>
        <v>2555.1</v>
      </c>
      <c r="I50" s="53">
        <v>11.138390902702705</v>
      </c>
      <c r="J50" s="56">
        <f t="shared" si="18"/>
        <v>2534.9</v>
      </c>
      <c r="K50" s="53">
        <v>11.05</v>
      </c>
      <c r="L50" s="56">
        <f t="shared" si="19"/>
        <v>3367.6</v>
      </c>
      <c r="M50" s="53">
        <v>14.68</v>
      </c>
      <c r="N50" s="56">
        <f t="shared" si="14"/>
        <v>2613.8000000000002</v>
      </c>
      <c r="O50" s="53">
        <v>11.394</v>
      </c>
      <c r="P50" s="58">
        <f t="shared" si="20"/>
        <v>3460.8</v>
      </c>
      <c r="Q50" s="58">
        <f t="shared" si="20"/>
        <v>4092.4</v>
      </c>
      <c r="R50" s="58">
        <f t="shared" si="20"/>
        <v>3713.4</v>
      </c>
      <c r="S50" s="58">
        <f t="shared" si="20"/>
        <v>5481.8</v>
      </c>
      <c r="T50" s="58">
        <f t="shared" si="20"/>
        <v>7578.5</v>
      </c>
      <c r="U50" s="58">
        <f t="shared" si="16"/>
        <v>4215.8999999999996</v>
      </c>
      <c r="V50" s="58">
        <f t="shared" si="16"/>
        <v>5365.7</v>
      </c>
    </row>
    <row r="51" spans="1:22" s="82" customFormat="1" ht="25.5" x14ac:dyDescent="0.2">
      <c r="A51" s="80" t="s">
        <v>73</v>
      </c>
      <c r="B51" s="81" t="s">
        <v>74</v>
      </c>
      <c r="C51" s="56">
        <v>16</v>
      </c>
      <c r="D51" s="56">
        <f t="shared" si="12"/>
        <v>606.4</v>
      </c>
      <c r="E51" s="53">
        <v>37.902999999999999</v>
      </c>
      <c r="F51" s="56">
        <f t="shared" si="13"/>
        <v>176.2</v>
      </c>
      <c r="G51" s="53">
        <v>11.012</v>
      </c>
      <c r="H51" s="56">
        <f t="shared" si="17"/>
        <v>178.2</v>
      </c>
      <c r="I51" s="53">
        <v>11.138352111000001</v>
      </c>
      <c r="J51" s="56">
        <f t="shared" si="18"/>
        <v>176.8</v>
      </c>
      <c r="K51" s="53">
        <v>11.05</v>
      </c>
      <c r="L51" s="56">
        <f t="shared" si="19"/>
        <v>234.9</v>
      </c>
      <c r="M51" s="53">
        <v>14.68</v>
      </c>
      <c r="N51" s="56">
        <f t="shared" si="14"/>
        <v>182.3</v>
      </c>
      <c r="O51" s="53">
        <v>11.394</v>
      </c>
      <c r="P51" s="58">
        <f t="shared" ref="P51:T62" si="21">ROUND($C51*$G51*P$6,1)</f>
        <v>241.4</v>
      </c>
      <c r="Q51" s="58">
        <f t="shared" si="21"/>
        <v>285.39999999999998</v>
      </c>
      <c r="R51" s="58">
        <f t="shared" si="21"/>
        <v>259</v>
      </c>
      <c r="S51" s="58">
        <f t="shared" si="21"/>
        <v>382.3</v>
      </c>
      <c r="T51" s="58">
        <f t="shared" si="21"/>
        <v>528.6</v>
      </c>
      <c r="U51" s="58">
        <f t="shared" si="16"/>
        <v>294</v>
      </c>
      <c r="V51" s="58">
        <f t="shared" si="16"/>
        <v>374.2</v>
      </c>
    </row>
    <row r="52" spans="1:22" s="82" customFormat="1" ht="38.25" x14ac:dyDescent="0.2">
      <c r="A52" s="80" t="s">
        <v>75</v>
      </c>
      <c r="B52" s="81" t="s">
        <v>76</v>
      </c>
      <c r="C52" s="56">
        <v>282</v>
      </c>
      <c r="D52" s="56"/>
      <c r="E52" s="53"/>
      <c r="F52" s="56">
        <f t="shared" si="13"/>
        <v>3105.4</v>
      </c>
      <c r="G52" s="53">
        <v>11.012</v>
      </c>
      <c r="H52" s="56">
        <f t="shared" si="17"/>
        <v>3141</v>
      </c>
      <c r="I52" s="53">
        <v>11.13845729795745</v>
      </c>
      <c r="J52" s="56">
        <f t="shared" si="18"/>
        <v>3710</v>
      </c>
      <c r="K52" s="53">
        <f>3710/C52</f>
        <v>13.156028368794326</v>
      </c>
      <c r="L52" s="56">
        <f t="shared" si="19"/>
        <v>5323</v>
      </c>
      <c r="M52" s="53">
        <f>5323/C52</f>
        <v>18.875886524822697</v>
      </c>
      <c r="N52" s="56">
        <f t="shared" si="14"/>
        <v>3213.1</v>
      </c>
      <c r="O52" s="53">
        <v>11.394</v>
      </c>
      <c r="P52" s="58">
        <f t="shared" si="21"/>
        <v>4254.3999999999996</v>
      </c>
      <c r="Q52" s="58">
        <f t="shared" si="21"/>
        <v>5030.7</v>
      </c>
      <c r="R52" s="58">
        <f t="shared" si="21"/>
        <v>4564.8999999999996</v>
      </c>
      <c r="S52" s="58">
        <f t="shared" si="21"/>
        <v>6738.7</v>
      </c>
      <c r="T52" s="58">
        <f t="shared" si="21"/>
        <v>9316.2000000000007</v>
      </c>
      <c r="U52" s="58">
        <f t="shared" si="16"/>
        <v>5182.7</v>
      </c>
      <c r="V52" s="58">
        <f t="shared" si="16"/>
        <v>6596.1</v>
      </c>
    </row>
    <row r="53" spans="1:22" s="82" customFormat="1" ht="51" x14ac:dyDescent="0.2">
      <c r="A53" s="80" t="s">
        <v>75</v>
      </c>
      <c r="B53" s="81" t="s">
        <v>142</v>
      </c>
      <c r="C53" s="56">
        <v>462</v>
      </c>
      <c r="D53" s="56">
        <f t="shared" si="12"/>
        <v>12732.5</v>
      </c>
      <c r="E53" s="53">
        <f>12732.5/C53</f>
        <v>27.55952380952381</v>
      </c>
      <c r="F53" s="56"/>
      <c r="G53" s="53"/>
      <c r="H53" s="56"/>
      <c r="I53" s="53"/>
      <c r="J53" s="56"/>
      <c r="K53" s="53"/>
      <c r="L53" s="56"/>
      <c r="M53" s="53"/>
      <c r="N53" s="56"/>
      <c r="O53" s="53"/>
      <c r="P53" s="58"/>
      <c r="Q53" s="58"/>
      <c r="R53" s="58"/>
      <c r="S53" s="58"/>
      <c r="T53" s="58"/>
      <c r="U53" s="58"/>
      <c r="V53" s="58"/>
    </row>
    <row r="54" spans="1:22" s="82" customFormat="1" ht="51" x14ac:dyDescent="0.2">
      <c r="A54" s="80" t="s">
        <v>77</v>
      </c>
      <c r="B54" s="81" t="s">
        <v>78</v>
      </c>
      <c r="C54" s="56">
        <v>267</v>
      </c>
      <c r="D54" s="56"/>
      <c r="E54" s="53"/>
      <c r="F54" s="56">
        <f t="shared" si="13"/>
        <v>2940.2</v>
      </c>
      <c r="G54" s="53">
        <v>11.012</v>
      </c>
      <c r="H54" s="56">
        <f t="shared" si="17"/>
        <v>2974.1</v>
      </c>
      <c r="I54" s="53">
        <v>11.138963140853933</v>
      </c>
      <c r="J54" s="56">
        <f t="shared" si="18"/>
        <v>3710</v>
      </c>
      <c r="K54" s="53">
        <f>3710/C54</f>
        <v>13.895131086142323</v>
      </c>
      <c r="L54" s="56">
        <f t="shared" si="19"/>
        <v>5323</v>
      </c>
      <c r="M54" s="53">
        <f>5323/C54</f>
        <v>19.936329588014981</v>
      </c>
      <c r="N54" s="56">
        <f t="shared" si="14"/>
        <v>3042.2</v>
      </c>
      <c r="O54" s="53">
        <v>11.394</v>
      </c>
      <c r="P54" s="58">
        <f t="shared" si="21"/>
        <v>4028.1</v>
      </c>
      <c r="Q54" s="58">
        <f t="shared" si="21"/>
        <v>4763.1000000000004</v>
      </c>
      <c r="R54" s="58">
        <f t="shared" si="21"/>
        <v>4322.1000000000004</v>
      </c>
      <c r="S54" s="58">
        <f t="shared" si="21"/>
        <v>6380.2</v>
      </c>
      <c r="T54" s="58">
        <f t="shared" si="21"/>
        <v>8820.6</v>
      </c>
      <c r="U54" s="58">
        <f t="shared" si="16"/>
        <v>4907.3</v>
      </c>
      <c r="V54" s="58">
        <f t="shared" si="16"/>
        <v>6245.6</v>
      </c>
    </row>
    <row r="55" spans="1:22" s="82" customFormat="1" ht="51" x14ac:dyDescent="0.2">
      <c r="A55" s="80" t="s">
        <v>77</v>
      </c>
      <c r="B55" s="81" t="s">
        <v>143</v>
      </c>
      <c r="C55" s="56">
        <v>447</v>
      </c>
      <c r="D55" s="56">
        <f t="shared" si="12"/>
        <v>12171</v>
      </c>
      <c r="E55" s="53">
        <f>12171/C55</f>
        <v>27.228187919463089</v>
      </c>
      <c r="F55" s="56"/>
      <c r="G55" s="53"/>
      <c r="H55" s="56"/>
      <c r="I55" s="53"/>
      <c r="J55" s="56"/>
      <c r="K55" s="53"/>
      <c r="L55" s="56"/>
      <c r="M55" s="53"/>
      <c r="N55" s="56"/>
      <c r="O55" s="53"/>
      <c r="P55" s="58"/>
      <c r="Q55" s="58"/>
      <c r="R55" s="58"/>
      <c r="S55" s="58"/>
      <c r="T55" s="58"/>
      <c r="U55" s="58"/>
      <c r="V55" s="58"/>
    </row>
    <row r="56" spans="1:22" s="82" customFormat="1" ht="25.5" x14ac:dyDescent="0.2">
      <c r="A56" s="86" t="s">
        <v>89</v>
      </c>
      <c r="B56" s="81" t="s">
        <v>79</v>
      </c>
      <c r="C56" s="56">
        <v>77</v>
      </c>
      <c r="D56" s="87">
        <f t="shared" si="12"/>
        <v>1207.3</v>
      </c>
      <c r="E56" s="88">
        <f t="shared" ref="E56:E62" si="22">K56</f>
        <v>15.679</v>
      </c>
      <c r="F56" s="56">
        <f t="shared" si="13"/>
        <v>1200</v>
      </c>
      <c r="G56" s="53">
        <v>15.585000000000001</v>
      </c>
      <c r="H56" s="56">
        <f t="shared" si="17"/>
        <v>1214.9000000000001</v>
      </c>
      <c r="I56" s="53">
        <v>15.777486262753248</v>
      </c>
      <c r="J56" s="56">
        <f t="shared" si="18"/>
        <v>1207.3</v>
      </c>
      <c r="K56" s="53">
        <v>15.679</v>
      </c>
      <c r="L56" s="56">
        <f t="shared" si="19"/>
        <v>1602.8</v>
      </c>
      <c r="M56" s="53">
        <v>20.815000000000001</v>
      </c>
      <c r="N56" s="56">
        <f t="shared" si="14"/>
        <v>1242.9000000000001</v>
      </c>
      <c r="O56" s="53">
        <v>16.140999999999998</v>
      </c>
      <c r="P56" s="58">
        <f t="shared" si="21"/>
        <v>1644.1</v>
      </c>
      <c r="Q56" s="58">
        <f t="shared" si="21"/>
        <v>1944.1</v>
      </c>
      <c r="R56" s="58">
        <f t="shared" si="21"/>
        <v>1764.1</v>
      </c>
      <c r="S56" s="58">
        <f t="shared" si="21"/>
        <v>2604.1</v>
      </c>
      <c r="T56" s="58">
        <f t="shared" si="21"/>
        <v>3600.1</v>
      </c>
      <c r="U56" s="58">
        <f t="shared" si="16"/>
        <v>2004.6</v>
      </c>
      <c r="V56" s="58">
        <f t="shared" si="16"/>
        <v>2551.3000000000002</v>
      </c>
    </row>
    <row r="57" spans="1:22" s="82" customFormat="1" ht="38.25" x14ac:dyDescent="0.2">
      <c r="A57" s="89" t="s">
        <v>90</v>
      </c>
      <c r="B57" s="81" t="s">
        <v>80</v>
      </c>
      <c r="C57" s="56">
        <v>50</v>
      </c>
      <c r="D57" s="87">
        <f t="shared" si="12"/>
        <v>527.5</v>
      </c>
      <c r="E57" s="88">
        <f t="shared" si="22"/>
        <v>10.55</v>
      </c>
      <c r="F57" s="56">
        <f t="shared" si="13"/>
        <v>524.9</v>
      </c>
      <c r="G57" s="53">
        <v>10.497999999999999</v>
      </c>
      <c r="H57" s="56">
        <f t="shared" si="17"/>
        <v>530.79999999999995</v>
      </c>
      <c r="I57" s="53">
        <v>10.616881458240002</v>
      </c>
      <c r="J57" s="56">
        <f t="shared" si="18"/>
        <v>527.5</v>
      </c>
      <c r="K57" s="53">
        <v>10.55</v>
      </c>
      <c r="L57" s="56">
        <f t="shared" si="19"/>
        <v>700.2</v>
      </c>
      <c r="M57" s="53">
        <v>14.004</v>
      </c>
      <c r="N57" s="56">
        <f t="shared" si="14"/>
        <v>543.1</v>
      </c>
      <c r="O57" s="53">
        <v>10.861000000000001</v>
      </c>
      <c r="P57" s="58">
        <f t="shared" si="21"/>
        <v>719.1</v>
      </c>
      <c r="Q57" s="58">
        <f t="shared" si="21"/>
        <v>850.3</v>
      </c>
      <c r="R57" s="58">
        <f t="shared" si="21"/>
        <v>771.6</v>
      </c>
      <c r="S57" s="58">
        <f t="shared" si="21"/>
        <v>1139</v>
      </c>
      <c r="T57" s="58">
        <f t="shared" si="21"/>
        <v>1574.7</v>
      </c>
      <c r="U57" s="58">
        <f t="shared" si="16"/>
        <v>875.8</v>
      </c>
      <c r="V57" s="58">
        <f t="shared" si="16"/>
        <v>1114.7</v>
      </c>
    </row>
    <row r="58" spans="1:22" s="82" customFormat="1" ht="25.5" x14ac:dyDescent="0.2">
      <c r="A58" s="89" t="s">
        <v>91</v>
      </c>
      <c r="B58" s="81" t="s">
        <v>81</v>
      </c>
      <c r="C58" s="56">
        <v>50</v>
      </c>
      <c r="D58" s="87">
        <f t="shared" si="12"/>
        <v>527.5</v>
      </c>
      <c r="E58" s="88">
        <f t="shared" si="22"/>
        <v>10.55</v>
      </c>
      <c r="F58" s="56">
        <f t="shared" si="13"/>
        <v>524.9</v>
      </c>
      <c r="G58" s="53">
        <v>10.497999999999999</v>
      </c>
      <c r="H58" s="56">
        <f t="shared" si="17"/>
        <v>530.79999999999995</v>
      </c>
      <c r="I58" s="53">
        <v>10.616881458240002</v>
      </c>
      <c r="J58" s="56">
        <f t="shared" si="18"/>
        <v>527.5</v>
      </c>
      <c r="K58" s="53">
        <v>10.55</v>
      </c>
      <c r="L58" s="56">
        <f t="shared" si="19"/>
        <v>700.2</v>
      </c>
      <c r="M58" s="53">
        <v>14.004</v>
      </c>
      <c r="N58" s="56">
        <f t="shared" si="14"/>
        <v>543.1</v>
      </c>
      <c r="O58" s="53">
        <v>10.861000000000001</v>
      </c>
      <c r="P58" s="58">
        <f t="shared" si="21"/>
        <v>719.1</v>
      </c>
      <c r="Q58" s="58">
        <f t="shared" si="21"/>
        <v>850.3</v>
      </c>
      <c r="R58" s="58">
        <f t="shared" si="21"/>
        <v>771.6</v>
      </c>
      <c r="S58" s="58">
        <f t="shared" si="21"/>
        <v>1139</v>
      </c>
      <c r="T58" s="58">
        <f t="shared" si="21"/>
        <v>1574.7</v>
      </c>
      <c r="U58" s="58">
        <f t="shared" si="16"/>
        <v>875.8</v>
      </c>
      <c r="V58" s="58">
        <f t="shared" si="16"/>
        <v>1114.7</v>
      </c>
    </row>
    <row r="59" spans="1:22" s="82" customFormat="1" ht="25.5" x14ac:dyDescent="0.2">
      <c r="A59" s="89" t="s">
        <v>92</v>
      </c>
      <c r="B59" s="81" t="s">
        <v>82</v>
      </c>
      <c r="C59" s="56">
        <v>40</v>
      </c>
      <c r="D59" s="87">
        <f t="shared" si="12"/>
        <v>422</v>
      </c>
      <c r="E59" s="88">
        <f t="shared" si="22"/>
        <v>10.55</v>
      </c>
      <c r="F59" s="56">
        <f t="shared" si="13"/>
        <v>419.9</v>
      </c>
      <c r="G59" s="53">
        <v>10.497999999999999</v>
      </c>
      <c r="H59" s="56">
        <f t="shared" si="17"/>
        <v>424.7</v>
      </c>
      <c r="I59" s="53">
        <v>10.616288203800002</v>
      </c>
      <c r="J59" s="56">
        <f t="shared" si="18"/>
        <v>422</v>
      </c>
      <c r="K59" s="53">
        <v>10.55</v>
      </c>
      <c r="L59" s="56">
        <f t="shared" si="19"/>
        <v>560.20000000000005</v>
      </c>
      <c r="M59" s="53">
        <v>14.004</v>
      </c>
      <c r="N59" s="56">
        <f t="shared" si="14"/>
        <v>434.4</v>
      </c>
      <c r="O59" s="53">
        <v>10.861000000000001</v>
      </c>
      <c r="P59" s="58">
        <f t="shared" si="21"/>
        <v>575.29999999999995</v>
      </c>
      <c r="Q59" s="58">
        <f t="shared" si="21"/>
        <v>680.3</v>
      </c>
      <c r="R59" s="58">
        <f t="shared" si="21"/>
        <v>617.29999999999995</v>
      </c>
      <c r="S59" s="58">
        <f t="shared" si="21"/>
        <v>911.2</v>
      </c>
      <c r="T59" s="58">
        <f t="shared" si="21"/>
        <v>1259.8</v>
      </c>
      <c r="U59" s="58">
        <f t="shared" si="16"/>
        <v>700.8</v>
      </c>
      <c r="V59" s="58">
        <f t="shared" si="16"/>
        <v>891.9</v>
      </c>
    </row>
    <row r="60" spans="1:22" s="82" customFormat="1" ht="25.5" x14ac:dyDescent="0.2">
      <c r="A60" s="89" t="s">
        <v>93</v>
      </c>
      <c r="B60" s="81" t="s">
        <v>83</v>
      </c>
      <c r="C60" s="56">
        <v>78</v>
      </c>
      <c r="D60" s="87">
        <f t="shared" si="12"/>
        <v>822.9</v>
      </c>
      <c r="E60" s="88">
        <f t="shared" si="22"/>
        <v>10.55</v>
      </c>
      <c r="F60" s="56">
        <f t="shared" si="13"/>
        <v>818.8</v>
      </c>
      <c r="G60" s="53">
        <v>10.497999999999999</v>
      </c>
      <c r="H60" s="56">
        <f t="shared" si="17"/>
        <v>828.1</v>
      </c>
      <c r="I60" s="53">
        <v>10.616212145538462</v>
      </c>
      <c r="J60" s="56">
        <f t="shared" si="18"/>
        <v>822.9</v>
      </c>
      <c r="K60" s="53">
        <v>10.55</v>
      </c>
      <c r="L60" s="56">
        <f t="shared" si="19"/>
        <v>1092.3</v>
      </c>
      <c r="M60" s="53">
        <v>14.004</v>
      </c>
      <c r="N60" s="56">
        <f t="shared" si="14"/>
        <v>847.2</v>
      </c>
      <c r="O60" s="53">
        <v>10.861000000000001</v>
      </c>
      <c r="P60" s="58">
        <f t="shared" si="21"/>
        <v>1121.8</v>
      </c>
      <c r="Q60" s="58">
        <f t="shared" si="21"/>
        <v>1326.5</v>
      </c>
      <c r="R60" s="58">
        <f t="shared" si="21"/>
        <v>1203.7</v>
      </c>
      <c r="S60" s="58">
        <f t="shared" si="21"/>
        <v>1776.9</v>
      </c>
      <c r="T60" s="58">
        <f t="shared" si="21"/>
        <v>2456.5</v>
      </c>
      <c r="U60" s="58">
        <f t="shared" si="16"/>
        <v>1366.4</v>
      </c>
      <c r="V60" s="58">
        <f t="shared" si="16"/>
        <v>1739</v>
      </c>
    </row>
    <row r="61" spans="1:22" s="82" customFormat="1" x14ac:dyDescent="0.2">
      <c r="A61" s="89" t="s">
        <v>94</v>
      </c>
      <c r="B61" s="81" t="s">
        <v>84</v>
      </c>
      <c r="C61" s="56">
        <v>1</v>
      </c>
      <c r="D61" s="87">
        <f t="shared" si="12"/>
        <v>12.8</v>
      </c>
      <c r="E61" s="88">
        <f t="shared" si="22"/>
        <v>12.798</v>
      </c>
      <c r="F61" s="56">
        <f t="shared" si="13"/>
        <v>12.7</v>
      </c>
      <c r="G61" s="53">
        <v>12.718</v>
      </c>
      <c r="H61" s="56">
        <f t="shared" si="17"/>
        <v>12.9</v>
      </c>
      <c r="I61" s="53">
        <v>12.932946792000003</v>
      </c>
      <c r="J61" s="56">
        <f t="shared" si="18"/>
        <v>12.8</v>
      </c>
      <c r="K61" s="53">
        <v>12.798</v>
      </c>
      <c r="L61" s="56">
        <f t="shared" si="19"/>
        <v>17</v>
      </c>
      <c r="M61" s="53">
        <v>16.988</v>
      </c>
      <c r="N61" s="56">
        <f t="shared" si="14"/>
        <v>13.2</v>
      </c>
      <c r="O61" s="53">
        <v>13.172000000000001</v>
      </c>
      <c r="P61" s="58">
        <f t="shared" si="21"/>
        <v>17.399999999999999</v>
      </c>
      <c r="Q61" s="58">
        <f t="shared" si="21"/>
        <v>20.6</v>
      </c>
      <c r="R61" s="58">
        <f t="shared" si="21"/>
        <v>18.7</v>
      </c>
      <c r="S61" s="58">
        <f t="shared" si="21"/>
        <v>27.6</v>
      </c>
      <c r="T61" s="58">
        <f t="shared" si="21"/>
        <v>38.200000000000003</v>
      </c>
      <c r="U61" s="58">
        <f t="shared" si="16"/>
        <v>21.3</v>
      </c>
      <c r="V61" s="58">
        <f t="shared" si="16"/>
        <v>27.1</v>
      </c>
    </row>
    <row r="62" spans="1:22" s="82" customFormat="1" x14ac:dyDescent="0.2">
      <c r="A62" s="89" t="s">
        <v>95</v>
      </c>
      <c r="B62" s="81" t="s">
        <v>85</v>
      </c>
      <c r="C62" s="56">
        <v>50</v>
      </c>
      <c r="D62" s="87">
        <f t="shared" si="12"/>
        <v>527.5</v>
      </c>
      <c r="E62" s="88">
        <f t="shared" si="22"/>
        <v>10.55</v>
      </c>
      <c r="F62" s="56">
        <f t="shared" si="13"/>
        <v>524.9</v>
      </c>
      <c r="G62" s="53">
        <v>10.497999999999999</v>
      </c>
      <c r="H62" s="56">
        <f t="shared" si="17"/>
        <v>530.79999999999995</v>
      </c>
      <c r="I62" s="53">
        <v>10.616881458240002</v>
      </c>
      <c r="J62" s="56">
        <f t="shared" si="18"/>
        <v>527.5</v>
      </c>
      <c r="K62" s="53">
        <v>10.55</v>
      </c>
      <c r="L62" s="56">
        <f t="shared" si="19"/>
        <v>700.2</v>
      </c>
      <c r="M62" s="53">
        <v>14.004</v>
      </c>
      <c r="N62" s="56">
        <f t="shared" si="14"/>
        <v>543.1</v>
      </c>
      <c r="O62" s="53">
        <v>10.861000000000001</v>
      </c>
      <c r="P62" s="58">
        <f t="shared" si="21"/>
        <v>719.1</v>
      </c>
      <c r="Q62" s="58">
        <f t="shared" si="21"/>
        <v>850.3</v>
      </c>
      <c r="R62" s="58">
        <f t="shared" si="21"/>
        <v>771.6</v>
      </c>
      <c r="S62" s="58">
        <f t="shared" si="21"/>
        <v>1139</v>
      </c>
      <c r="T62" s="58">
        <f t="shared" si="21"/>
        <v>1574.7</v>
      </c>
      <c r="U62" s="58">
        <f t="shared" si="16"/>
        <v>875.8</v>
      </c>
      <c r="V62" s="58">
        <f t="shared" si="16"/>
        <v>1114.7</v>
      </c>
    </row>
    <row r="63" spans="1:22" x14ac:dyDescent="0.2">
      <c r="A63" s="90"/>
      <c r="B63" s="91"/>
      <c r="C63" s="92"/>
      <c r="D63" s="92"/>
      <c r="E63" s="93"/>
      <c r="F63" s="92"/>
      <c r="G63" s="93"/>
      <c r="H63" s="94"/>
      <c r="I63" s="93"/>
      <c r="J63" s="92"/>
      <c r="K63" s="93"/>
      <c r="L63" s="92"/>
      <c r="M63" s="93"/>
      <c r="N63" s="66"/>
      <c r="O63" s="67"/>
      <c r="P63" s="95"/>
      <c r="Q63" s="95"/>
      <c r="R63" s="95"/>
      <c r="S63" s="95"/>
      <c r="T63" s="95"/>
      <c r="U63" s="96"/>
      <c r="V63" s="96"/>
    </row>
    <row r="64" spans="1:22" x14ac:dyDescent="0.2">
      <c r="A64" s="97" t="s">
        <v>107</v>
      </c>
      <c r="B64" s="98"/>
      <c r="C64" s="99"/>
      <c r="D64" s="100"/>
      <c r="E64" s="101"/>
      <c r="F64" s="100"/>
      <c r="G64" s="101"/>
      <c r="H64" s="100"/>
      <c r="I64" s="101"/>
      <c r="J64" s="102"/>
      <c r="K64" s="101"/>
      <c r="L64" s="100"/>
      <c r="M64" s="101"/>
      <c r="N64" s="101"/>
      <c r="O64" s="101"/>
      <c r="P64" s="98"/>
      <c r="Q64" s="98"/>
      <c r="R64" s="98"/>
      <c r="S64" s="98"/>
      <c r="T64" s="98"/>
      <c r="U64" s="101"/>
      <c r="V64" s="103"/>
    </row>
    <row r="65" spans="1:22" x14ac:dyDescent="0.2">
      <c r="A65" s="104"/>
      <c r="C65" s="105"/>
      <c r="D65" s="106"/>
      <c r="E65" s="107"/>
      <c r="F65" s="106"/>
      <c r="G65" s="107"/>
      <c r="H65" s="106"/>
      <c r="I65" s="107"/>
      <c r="J65" s="108"/>
      <c r="K65" s="107"/>
      <c r="L65" s="106"/>
      <c r="M65" s="107"/>
      <c r="N65" s="107"/>
      <c r="O65" s="107"/>
      <c r="P65" s="105"/>
      <c r="Q65" s="105"/>
      <c r="R65" s="105"/>
      <c r="S65" s="105"/>
      <c r="T65" s="105"/>
      <c r="U65" s="107"/>
      <c r="V65" s="109"/>
    </row>
    <row r="66" spans="1:22" ht="12.75" customHeight="1" x14ac:dyDescent="0.2">
      <c r="A66" s="149" t="s">
        <v>123</v>
      </c>
      <c r="B66" s="150"/>
      <c r="C66" s="150"/>
      <c r="D66" s="150"/>
      <c r="E66" s="150"/>
      <c r="F66" s="150"/>
      <c r="G66" s="150"/>
      <c r="H66" s="150"/>
      <c r="I66" s="150"/>
      <c r="J66" s="150"/>
      <c r="K66" s="150"/>
      <c r="L66" s="150"/>
      <c r="M66" s="150"/>
      <c r="N66" s="150"/>
      <c r="O66" s="150"/>
      <c r="P66" s="105"/>
      <c r="Q66" s="105"/>
      <c r="R66" s="105"/>
      <c r="S66" s="105"/>
      <c r="T66" s="105"/>
      <c r="U66" s="107"/>
      <c r="V66" s="109"/>
    </row>
    <row r="67" spans="1:22" s="111" customFormat="1" x14ac:dyDescent="0.2">
      <c r="A67" s="1" t="s">
        <v>124</v>
      </c>
      <c r="B67" s="110"/>
      <c r="C67" s="105"/>
      <c r="D67" s="106"/>
      <c r="E67" s="107"/>
      <c r="F67" s="106"/>
      <c r="G67" s="107"/>
      <c r="H67" s="106"/>
      <c r="I67" s="107"/>
      <c r="J67" s="108"/>
      <c r="K67" s="107"/>
      <c r="L67" s="106"/>
      <c r="M67" s="107"/>
      <c r="N67" s="107"/>
      <c r="O67" s="107"/>
      <c r="P67" s="105"/>
      <c r="Q67" s="105"/>
      <c r="R67" s="105"/>
      <c r="S67" s="105"/>
      <c r="T67" s="105"/>
      <c r="U67" s="107"/>
      <c r="V67" s="109"/>
    </row>
    <row r="68" spans="1:22" x14ac:dyDescent="0.2">
      <c r="A68" s="1" t="s">
        <v>125</v>
      </c>
      <c r="B68" s="110"/>
      <c r="C68" s="105"/>
      <c r="D68" s="106"/>
      <c r="E68" s="107"/>
      <c r="F68" s="106"/>
      <c r="G68" s="107"/>
      <c r="H68" s="106"/>
      <c r="I68" s="107"/>
      <c r="J68" s="108"/>
      <c r="K68" s="107"/>
      <c r="L68" s="106"/>
      <c r="M68" s="107"/>
      <c r="N68" s="107"/>
      <c r="O68" s="107"/>
      <c r="P68" s="105"/>
      <c r="Q68" s="105"/>
      <c r="R68" s="105"/>
      <c r="S68" s="105"/>
      <c r="T68" s="105"/>
      <c r="U68" s="107"/>
      <c r="V68" s="109"/>
    </row>
    <row r="69" spans="1:22" x14ac:dyDescent="0.2">
      <c r="A69" s="1" t="s">
        <v>131</v>
      </c>
      <c r="B69" s="110"/>
      <c r="C69" s="105"/>
      <c r="D69" s="106"/>
      <c r="E69" s="107"/>
      <c r="F69" s="106"/>
      <c r="G69" s="107"/>
      <c r="H69" s="106"/>
      <c r="I69" s="107"/>
      <c r="J69" s="108"/>
      <c r="K69" s="107"/>
      <c r="L69" s="106"/>
      <c r="M69" s="107"/>
      <c r="N69" s="107"/>
      <c r="O69" s="107"/>
      <c r="P69" s="105"/>
      <c r="Q69" s="105"/>
      <c r="R69" s="105"/>
      <c r="S69" s="105"/>
      <c r="T69" s="105"/>
      <c r="U69" s="107"/>
      <c r="V69" s="109"/>
    </row>
    <row r="70" spans="1:22" x14ac:dyDescent="0.2">
      <c r="A70" s="1" t="s">
        <v>138</v>
      </c>
      <c r="B70" s="110"/>
      <c r="C70" s="105"/>
      <c r="D70" s="106"/>
      <c r="E70" s="107"/>
      <c r="F70" s="106"/>
      <c r="G70" s="107"/>
      <c r="H70" s="106"/>
      <c r="I70" s="107"/>
      <c r="J70" s="108"/>
      <c r="K70" s="107"/>
      <c r="L70" s="106"/>
      <c r="M70" s="107"/>
      <c r="N70" s="107"/>
      <c r="O70" s="107"/>
      <c r="P70" s="105"/>
      <c r="Q70" s="105"/>
      <c r="R70" s="105"/>
      <c r="S70" s="105"/>
      <c r="T70" s="105"/>
      <c r="U70" s="107"/>
      <c r="V70" s="109"/>
    </row>
    <row r="71" spans="1:22" x14ac:dyDescent="0.2">
      <c r="A71" s="1" t="s">
        <v>134</v>
      </c>
      <c r="B71" s="110"/>
      <c r="C71" s="105"/>
      <c r="D71" s="106"/>
      <c r="E71" s="107"/>
      <c r="F71" s="106"/>
      <c r="G71" s="107"/>
      <c r="H71" s="106"/>
      <c r="I71" s="107"/>
      <c r="J71" s="108"/>
      <c r="K71" s="107"/>
      <c r="L71" s="106"/>
      <c r="M71" s="107"/>
      <c r="N71" s="107"/>
      <c r="O71" s="107"/>
      <c r="P71" s="105"/>
      <c r="Q71" s="105"/>
      <c r="R71" s="105"/>
      <c r="S71" s="105"/>
      <c r="T71" s="105"/>
      <c r="U71" s="107"/>
      <c r="V71" s="109"/>
    </row>
    <row r="72" spans="1:22" x14ac:dyDescent="0.2">
      <c r="A72" s="1" t="s">
        <v>135</v>
      </c>
      <c r="B72" s="110"/>
      <c r="C72" s="105"/>
      <c r="D72" s="106"/>
      <c r="E72" s="107"/>
      <c r="F72" s="106"/>
      <c r="G72" s="107"/>
      <c r="H72" s="106"/>
      <c r="I72" s="107"/>
      <c r="J72" s="108"/>
      <c r="K72" s="107"/>
      <c r="L72" s="106"/>
      <c r="M72" s="107"/>
      <c r="N72" s="107"/>
      <c r="O72" s="107"/>
      <c r="P72" s="105"/>
      <c r="Q72" s="105"/>
      <c r="R72" s="105"/>
      <c r="S72" s="105"/>
      <c r="T72" s="105"/>
      <c r="U72" s="107"/>
      <c r="V72" s="109"/>
    </row>
    <row r="73" spans="1:22" x14ac:dyDescent="0.2">
      <c r="A73" s="1" t="s">
        <v>136</v>
      </c>
      <c r="B73" s="110"/>
      <c r="C73" s="105"/>
      <c r="D73" s="106"/>
      <c r="E73" s="107"/>
      <c r="F73" s="106"/>
      <c r="G73" s="107"/>
      <c r="H73" s="106"/>
      <c r="I73" s="107"/>
      <c r="J73" s="108"/>
      <c r="K73" s="107"/>
      <c r="L73" s="106"/>
      <c r="M73" s="107"/>
      <c r="N73" s="107"/>
      <c r="O73" s="107"/>
      <c r="P73" s="105"/>
      <c r="Q73" s="105"/>
      <c r="R73" s="105"/>
      <c r="S73" s="105"/>
      <c r="T73" s="105"/>
      <c r="U73" s="107"/>
      <c r="V73" s="109"/>
    </row>
    <row r="74" spans="1:22" x14ac:dyDescent="0.2">
      <c r="A74" s="1" t="s">
        <v>137</v>
      </c>
      <c r="B74" s="110"/>
      <c r="C74" s="105"/>
      <c r="D74" s="106"/>
      <c r="E74" s="107"/>
      <c r="F74" s="106"/>
      <c r="G74" s="107"/>
      <c r="H74" s="106"/>
      <c r="I74" s="107"/>
      <c r="J74" s="108"/>
      <c r="K74" s="107"/>
      <c r="L74" s="106"/>
      <c r="M74" s="107"/>
      <c r="N74" s="107"/>
      <c r="O74" s="107"/>
      <c r="P74" s="105"/>
      <c r="Q74" s="105"/>
      <c r="R74" s="105"/>
      <c r="S74" s="105"/>
      <c r="T74" s="105"/>
      <c r="U74" s="107"/>
      <c r="V74" s="109"/>
    </row>
    <row r="75" spans="1:22" x14ac:dyDescent="0.2">
      <c r="A75" s="1" t="s">
        <v>122</v>
      </c>
      <c r="B75" s="110"/>
      <c r="C75" s="105"/>
      <c r="D75" s="106"/>
      <c r="E75" s="107"/>
      <c r="F75" s="106"/>
      <c r="G75" s="107"/>
      <c r="H75" s="106"/>
      <c r="I75" s="107"/>
      <c r="J75" s="108"/>
      <c r="K75" s="107"/>
      <c r="L75" s="106"/>
      <c r="M75" s="107"/>
      <c r="N75" s="107"/>
      <c r="O75" s="107"/>
      <c r="P75" s="105"/>
      <c r="Q75" s="105"/>
      <c r="R75" s="105"/>
      <c r="S75" s="105"/>
      <c r="T75" s="105"/>
      <c r="U75" s="107"/>
      <c r="V75" s="109"/>
    </row>
    <row r="76" spans="1:22" x14ac:dyDescent="0.2">
      <c r="A76" s="112" t="s">
        <v>126</v>
      </c>
      <c r="B76" s="113"/>
      <c r="C76" s="113"/>
      <c r="D76" s="114"/>
      <c r="E76" s="115"/>
      <c r="F76" s="114"/>
      <c r="G76" s="115"/>
      <c r="H76" s="114"/>
      <c r="I76" s="115"/>
      <c r="J76" s="116"/>
      <c r="K76" s="115"/>
      <c r="L76" s="114"/>
      <c r="M76" s="115"/>
      <c r="N76" s="115"/>
      <c r="O76" s="115"/>
      <c r="P76" s="113"/>
      <c r="Q76" s="113"/>
      <c r="R76" s="113"/>
      <c r="S76" s="113"/>
      <c r="T76" s="113"/>
      <c r="U76" s="115"/>
      <c r="V76" s="117"/>
    </row>
    <row r="77" spans="1:22" s="111" customFormat="1" x14ac:dyDescent="0.2">
      <c r="A77" s="118" t="s">
        <v>132</v>
      </c>
      <c r="B77" s="119"/>
      <c r="C77" s="119"/>
      <c r="D77" s="120"/>
      <c r="E77" s="121"/>
      <c r="F77" s="120"/>
      <c r="G77" s="121"/>
      <c r="H77" s="120"/>
      <c r="I77" s="121"/>
      <c r="J77" s="122"/>
      <c r="K77" s="121"/>
      <c r="L77" s="120"/>
      <c r="M77" s="121"/>
      <c r="N77" s="121"/>
      <c r="O77" s="121"/>
      <c r="P77" s="119"/>
      <c r="Q77" s="119"/>
      <c r="R77" s="119"/>
      <c r="S77" s="119"/>
      <c r="T77" s="119"/>
      <c r="U77" s="121"/>
      <c r="V77" s="123"/>
    </row>
    <row r="78" spans="1:22" s="111" customFormat="1" x14ac:dyDescent="0.2">
      <c r="A78" s="124" t="s">
        <v>96</v>
      </c>
      <c r="B78" s="125"/>
      <c r="C78" s="126"/>
      <c r="D78" s="127"/>
      <c r="E78" s="128"/>
      <c r="F78" s="127"/>
      <c r="G78" s="128"/>
      <c r="H78" s="127"/>
      <c r="I78" s="128"/>
      <c r="J78" s="129"/>
      <c r="K78" s="128"/>
      <c r="L78" s="127"/>
      <c r="M78" s="128"/>
      <c r="N78" s="128"/>
      <c r="O78" s="128"/>
      <c r="P78" s="125"/>
      <c r="Q78" s="125"/>
      <c r="R78" s="125"/>
      <c r="S78" s="125"/>
      <c r="T78" s="125"/>
      <c r="U78" s="128"/>
      <c r="V78" s="130"/>
    </row>
    <row r="79" spans="1:22" x14ac:dyDescent="0.2">
      <c r="A79" s="131" t="s">
        <v>109</v>
      </c>
      <c r="B79" s="132"/>
      <c r="C79" s="132"/>
      <c r="D79" s="132"/>
      <c r="E79" s="132"/>
      <c r="F79" s="132"/>
      <c r="G79" s="132"/>
      <c r="H79" s="132"/>
      <c r="I79" s="132"/>
      <c r="J79" s="133"/>
      <c r="K79" s="132"/>
      <c r="L79" s="134"/>
      <c r="M79" s="132"/>
      <c r="N79" s="132"/>
      <c r="O79" s="132"/>
      <c r="P79" s="132"/>
      <c r="Q79" s="132"/>
      <c r="R79" s="132"/>
      <c r="S79" s="132"/>
      <c r="T79" s="132"/>
      <c r="U79" s="132"/>
      <c r="V79" s="135"/>
    </row>
    <row r="80" spans="1:22" x14ac:dyDescent="0.2">
      <c r="A80" s="136"/>
      <c r="B80" s="137"/>
      <c r="C80" s="138"/>
      <c r="D80" s="139"/>
      <c r="E80" s="140"/>
      <c r="F80" s="139"/>
      <c r="G80" s="140"/>
      <c r="H80" s="139"/>
      <c r="I80" s="140"/>
      <c r="J80" s="141"/>
      <c r="K80" s="140"/>
      <c r="L80" s="139"/>
      <c r="M80" s="140"/>
      <c r="N80" s="140"/>
      <c r="O80" s="140"/>
      <c r="P80" s="137"/>
      <c r="Q80" s="137"/>
      <c r="R80" s="137"/>
      <c r="S80" s="137"/>
      <c r="T80" s="137"/>
      <c r="U80" s="140"/>
      <c r="V80" s="142"/>
    </row>
    <row r="81" spans="1:22" x14ac:dyDescent="0.2">
      <c r="A81" s="124" t="s">
        <v>113</v>
      </c>
      <c r="B81" s="125"/>
      <c r="C81" s="126"/>
      <c r="D81" s="127"/>
      <c r="E81" s="128"/>
      <c r="F81" s="127"/>
      <c r="G81" s="128"/>
      <c r="H81" s="127"/>
      <c r="I81" s="128"/>
      <c r="J81" s="129"/>
      <c r="K81" s="128"/>
      <c r="L81" s="127"/>
      <c r="M81" s="128"/>
      <c r="N81" s="128"/>
      <c r="O81" s="128"/>
      <c r="P81" s="125"/>
      <c r="Q81" s="125"/>
      <c r="R81" s="125"/>
      <c r="S81" s="125"/>
      <c r="T81" s="125"/>
      <c r="U81" s="128"/>
      <c r="V81" s="130"/>
    </row>
    <row r="82" spans="1:22" x14ac:dyDescent="0.2">
      <c r="A82" s="131" t="s">
        <v>114</v>
      </c>
      <c r="B82" s="132"/>
      <c r="C82" s="132"/>
      <c r="D82" s="132"/>
      <c r="E82" s="132"/>
      <c r="F82" s="132"/>
      <c r="G82" s="132"/>
      <c r="H82" s="132"/>
      <c r="I82" s="132"/>
      <c r="J82" s="133"/>
      <c r="K82" s="132"/>
      <c r="L82" s="134"/>
      <c r="M82" s="132"/>
      <c r="N82" s="132"/>
      <c r="O82" s="132"/>
      <c r="P82" s="132"/>
      <c r="Q82" s="132"/>
      <c r="R82" s="132"/>
      <c r="S82" s="132"/>
      <c r="T82" s="132"/>
      <c r="U82" s="132"/>
      <c r="V82" s="135"/>
    </row>
    <row r="83" spans="1:22" x14ac:dyDescent="0.2">
      <c r="A83" s="131" t="s">
        <v>115</v>
      </c>
      <c r="B83" s="132"/>
      <c r="C83" s="132"/>
      <c r="D83" s="132"/>
      <c r="E83" s="132"/>
      <c r="F83" s="132"/>
      <c r="G83" s="132"/>
      <c r="H83" s="132"/>
      <c r="I83" s="132"/>
      <c r="J83" s="133"/>
      <c r="K83" s="132"/>
      <c r="L83" s="134"/>
      <c r="M83" s="132"/>
      <c r="N83" s="132"/>
      <c r="O83" s="132"/>
      <c r="P83" s="132"/>
      <c r="Q83" s="132"/>
      <c r="R83" s="132"/>
      <c r="S83" s="132"/>
      <c r="T83" s="132"/>
      <c r="U83" s="132"/>
      <c r="V83" s="135"/>
    </row>
    <row r="84" spans="1:22" x14ac:dyDescent="0.2">
      <c r="A84" s="131" t="s">
        <v>116</v>
      </c>
      <c r="B84" s="132"/>
      <c r="C84" s="132"/>
      <c r="D84" s="132"/>
      <c r="E84" s="132"/>
      <c r="F84" s="132"/>
      <c r="G84" s="132"/>
      <c r="H84" s="132"/>
      <c r="I84" s="132"/>
      <c r="J84" s="133"/>
      <c r="K84" s="132"/>
      <c r="L84" s="134"/>
      <c r="M84" s="132"/>
      <c r="N84" s="132"/>
      <c r="O84" s="132"/>
      <c r="P84" s="132"/>
      <c r="Q84" s="132"/>
      <c r="R84" s="132"/>
      <c r="S84" s="132"/>
      <c r="T84" s="132"/>
      <c r="U84" s="132"/>
      <c r="V84" s="135"/>
    </row>
    <row r="85" spans="1:22" x14ac:dyDescent="0.2">
      <c r="A85" s="131" t="s">
        <v>117</v>
      </c>
      <c r="B85" s="132"/>
      <c r="C85" s="132"/>
      <c r="D85" s="132"/>
      <c r="E85" s="132"/>
      <c r="F85" s="132"/>
      <c r="G85" s="132"/>
      <c r="H85" s="132"/>
      <c r="I85" s="132"/>
      <c r="J85" s="133"/>
      <c r="K85" s="132"/>
      <c r="L85" s="134"/>
      <c r="M85" s="132"/>
      <c r="N85" s="132"/>
      <c r="O85" s="132"/>
      <c r="P85" s="132"/>
      <c r="Q85" s="132"/>
      <c r="R85" s="132"/>
      <c r="S85" s="132"/>
      <c r="T85" s="132"/>
      <c r="U85" s="132"/>
      <c r="V85" s="135"/>
    </row>
    <row r="86" spans="1:22" x14ac:dyDescent="0.2">
      <c r="A86" s="131" t="s">
        <v>118</v>
      </c>
      <c r="B86" s="132"/>
      <c r="C86" s="132"/>
      <c r="D86" s="132"/>
      <c r="E86" s="132"/>
      <c r="F86" s="132"/>
      <c r="G86" s="132"/>
      <c r="H86" s="132"/>
      <c r="I86" s="132"/>
      <c r="J86" s="133"/>
      <c r="K86" s="132"/>
      <c r="L86" s="134"/>
      <c r="M86" s="132"/>
      <c r="N86" s="132"/>
      <c r="O86" s="132"/>
      <c r="P86" s="132"/>
      <c r="Q86" s="132"/>
      <c r="R86" s="132"/>
      <c r="S86" s="132"/>
      <c r="T86" s="132"/>
      <c r="U86" s="132"/>
      <c r="V86" s="135"/>
    </row>
    <row r="87" spans="1:22" x14ac:dyDescent="0.2">
      <c r="A87" s="131" t="s">
        <v>119</v>
      </c>
      <c r="B87" s="132"/>
      <c r="C87" s="132"/>
      <c r="D87" s="132"/>
      <c r="E87" s="132"/>
      <c r="F87" s="132"/>
      <c r="G87" s="132"/>
      <c r="H87" s="132"/>
      <c r="I87" s="132"/>
      <c r="J87" s="133"/>
      <c r="K87" s="132"/>
      <c r="L87" s="134"/>
      <c r="M87" s="132"/>
      <c r="N87" s="132"/>
      <c r="O87" s="132"/>
      <c r="P87" s="132"/>
      <c r="Q87" s="132"/>
      <c r="R87" s="132"/>
      <c r="S87" s="132"/>
      <c r="T87" s="132"/>
      <c r="U87" s="132"/>
      <c r="V87" s="135"/>
    </row>
    <row r="88" spans="1:22" x14ac:dyDescent="0.2">
      <c r="A88" s="136"/>
      <c r="B88" s="137"/>
      <c r="C88" s="138"/>
      <c r="D88" s="139"/>
      <c r="E88" s="140"/>
      <c r="F88" s="139"/>
      <c r="G88" s="140"/>
      <c r="H88" s="139"/>
      <c r="I88" s="140"/>
      <c r="J88" s="141"/>
      <c r="K88" s="140"/>
      <c r="L88" s="139"/>
      <c r="M88" s="140"/>
      <c r="N88" s="140"/>
      <c r="O88" s="140"/>
      <c r="P88" s="137"/>
      <c r="Q88" s="137"/>
      <c r="R88" s="137"/>
      <c r="S88" s="137"/>
      <c r="T88" s="137"/>
      <c r="U88" s="140"/>
      <c r="V88" s="142"/>
    </row>
    <row r="89" spans="1:22" x14ac:dyDescent="0.2">
      <c r="A89" s="136"/>
      <c r="B89" s="137"/>
      <c r="C89" s="138"/>
      <c r="D89" s="139"/>
      <c r="E89" s="140"/>
      <c r="F89" s="139"/>
      <c r="G89" s="140"/>
      <c r="H89" s="139"/>
      <c r="I89" s="140"/>
      <c r="J89" s="141"/>
      <c r="K89" s="140"/>
      <c r="L89" s="139"/>
      <c r="M89" s="140"/>
      <c r="N89" s="140"/>
      <c r="O89" s="140"/>
      <c r="P89" s="137"/>
      <c r="Q89" s="137"/>
      <c r="R89" s="137"/>
      <c r="S89" s="137"/>
      <c r="T89" s="137"/>
      <c r="U89" s="140"/>
      <c r="V89" s="142"/>
    </row>
    <row r="90" spans="1:22" x14ac:dyDescent="0.2">
      <c r="A90" s="7"/>
      <c r="B90" s="143"/>
      <c r="C90" s="6"/>
      <c r="F90" s="144"/>
      <c r="G90" s="145"/>
      <c r="P90" s="6"/>
      <c r="Q90" s="6"/>
      <c r="R90" s="6"/>
      <c r="S90" s="6"/>
      <c r="T90" s="6"/>
    </row>
  </sheetData>
  <sheetProtection password="F4BB" sheet="1" objects="1" scenarios="1" formatCells="0" formatColumns="0" formatRows="0"/>
  <mergeCells count="4">
    <mergeCell ref="A3:V3"/>
    <mergeCell ref="D4:O4"/>
    <mergeCell ref="P4:V4"/>
    <mergeCell ref="A66:O66"/>
  </mergeCells>
  <phoneticPr fontId="0" type="noConversion"/>
  <printOptions horizontalCentered="1" gridLines="1"/>
  <pageMargins left="0.25" right="0.25" top="0.21" bottom="0.28000000000000003" header="0.12" footer="0.17"/>
  <pageSetup paperSize="9" scale="67" fitToWidth="2" fitToHeight="5" orientation="landscape" r:id="rId1"/>
  <headerFooter alignWithMargins="0"/>
  <rowBreaks count="1" manualBreakCount="1">
    <brk id="51" max="21" man="1"/>
  </rowBreaks>
  <colBreaks count="1" manualBreakCount="1">
    <brk id="15" max="8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Gynae Comparative Tariffs</vt:lpstr>
      <vt:lpstr>'Gynae Comparative Tariffs'!Print_Area</vt:lpstr>
      <vt:lpstr>'Gynae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2015-01-13T11:08:31Z</cp:lastPrinted>
  <dcterms:created xsi:type="dcterms:W3CDTF">2007-01-02T12:57:15Z</dcterms:created>
  <dcterms:modified xsi:type="dcterms:W3CDTF">2015-01-15T11:49:10Z</dcterms:modified>
</cp:coreProperties>
</file>