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480" windowHeight="10845"/>
  </bookViews>
  <sheets>
    <sheet name="Ophthalm... Comparative Tariffs" sheetId="1" r:id="rId1"/>
  </sheets>
  <externalReferences>
    <externalReference r:id="rId2"/>
  </externalReferences>
  <definedNames>
    <definedName name="PredDLR">[1]Parameters!$C$45</definedName>
    <definedName name="PredOHR">[1]Parameters!$C$38</definedName>
    <definedName name="_xlnm.Print_Area" localSheetId="0">'Ophthalm... Comparative Tariffs'!$A$1:$V$104</definedName>
    <definedName name="_xlnm.Print_Titles" localSheetId="0">'Ophthalm... Comparative Tariffs'!$A:$E,'Ophthalm... Comparative Tariffs'!$1:$7</definedName>
    <definedName name="VAT">[1]Parameters!$C$20</definedName>
  </definedNames>
  <calcPr calcId="144525"/>
</workbook>
</file>

<file path=xl/calcChain.xml><?xml version="1.0" encoding="utf-8"?>
<calcChain xmlns="http://schemas.openxmlformats.org/spreadsheetml/2006/main">
  <c r="K11" i="1" l="1"/>
  <c r="K12" i="1"/>
  <c r="K13" i="1"/>
  <c r="K14" i="1"/>
  <c r="K15" i="1"/>
  <c r="K16" i="1"/>
  <c r="K19" i="1"/>
  <c r="K20" i="1"/>
  <c r="K21" i="1"/>
  <c r="K22" i="1"/>
  <c r="K23" i="1"/>
  <c r="K24" i="1"/>
  <c r="K25" i="1"/>
  <c r="O24" i="1" l="1"/>
  <c r="O23" i="1"/>
  <c r="O22" i="1"/>
  <c r="O21" i="1"/>
  <c r="O20" i="1"/>
  <c r="O19" i="1"/>
  <c r="O15" i="1" l="1"/>
  <c r="H30" i="1" l="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29" i="1"/>
  <c r="H12" i="1"/>
  <c r="H13" i="1"/>
  <c r="H14" i="1"/>
  <c r="H15" i="1"/>
  <c r="H16" i="1"/>
  <c r="H17" i="1"/>
  <c r="H18" i="1"/>
  <c r="H19" i="1"/>
  <c r="H20" i="1"/>
  <c r="H21" i="1"/>
  <c r="H22" i="1"/>
  <c r="H23" i="1"/>
  <c r="H24" i="1"/>
  <c r="H25" i="1"/>
  <c r="H11"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12" i="1"/>
  <c r="N13" i="1"/>
  <c r="N14" i="1"/>
  <c r="N15" i="1"/>
  <c r="N16" i="1"/>
  <c r="N17" i="1"/>
  <c r="N18" i="1"/>
  <c r="N19" i="1"/>
  <c r="N20" i="1"/>
  <c r="N21" i="1"/>
  <c r="N22" i="1"/>
  <c r="N23" i="1"/>
  <c r="N24" i="1"/>
  <c r="N25" i="1"/>
  <c r="N11" i="1"/>
  <c r="V23" i="1" l="1"/>
  <c r="U23" i="1"/>
  <c r="U14" i="1"/>
  <c r="V14" i="1"/>
  <c r="U21" i="1"/>
  <c r="V21" i="1"/>
  <c r="U25" i="1"/>
  <c r="V25" i="1"/>
  <c r="U16" i="1"/>
  <c r="V16" i="1"/>
  <c r="U20" i="1"/>
  <c r="V20" i="1"/>
  <c r="U17" i="1"/>
  <c r="V17" i="1"/>
  <c r="U24" i="1"/>
  <c r="V24" i="1"/>
  <c r="U15" i="1"/>
  <c r="V15" i="1"/>
  <c r="V19" i="1"/>
  <c r="U19" i="1"/>
  <c r="U22" i="1"/>
  <c r="V22" i="1"/>
  <c r="U18" i="1"/>
  <c r="V18" i="1"/>
  <c r="V71" i="1"/>
  <c r="U71" i="1"/>
  <c r="V70" i="1"/>
  <c r="U70" i="1"/>
  <c r="V69" i="1"/>
  <c r="U69" i="1"/>
  <c r="V68" i="1"/>
  <c r="U68" i="1"/>
  <c r="V67" i="1"/>
  <c r="U67" i="1"/>
  <c r="V66" i="1"/>
  <c r="U66" i="1"/>
  <c r="V65" i="1"/>
  <c r="U65" i="1"/>
  <c r="V64" i="1"/>
  <c r="U64" i="1"/>
  <c r="V63" i="1"/>
  <c r="U63" i="1"/>
  <c r="V62" i="1"/>
  <c r="U62" i="1"/>
  <c r="V61" i="1"/>
  <c r="U61" i="1"/>
  <c r="V60" i="1"/>
  <c r="U60" i="1"/>
  <c r="V59" i="1"/>
  <c r="U59" i="1"/>
  <c r="V58" i="1"/>
  <c r="U58" i="1"/>
  <c r="V57" i="1"/>
  <c r="U57" i="1"/>
  <c r="V56" i="1"/>
  <c r="U56" i="1"/>
  <c r="V55" i="1"/>
  <c r="U55" i="1"/>
  <c r="V54" i="1"/>
  <c r="U54" i="1"/>
  <c r="V53" i="1"/>
  <c r="U53" i="1"/>
  <c r="V52" i="1"/>
  <c r="U52" i="1"/>
  <c r="V51" i="1"/>
  <c r="U51" i="1"/>
  <c r="V50" i="1"/>
  <c r="U50" i="1"/>
  <c r="V49" i="1"/>
  <c r="U49" i="1"/>
  <c r="V48" i="1"/>
  <c r="U48" i="1"/>
  <c r="V47" i="1"/>
  <c r="U47" i="1"/>
  <c r="V46" i="1"/>
  <c r="U46" i="1"/>
  <c r="V45" i="1"/>
  <c r="U45" i="1"/>
  <c r="V44" i="1"/>
  <c r="U44" i="1"/>
  <c r="V43" i="1"/>
  <c r="U43" i="1"/>
  <c r="V42" i="1"/>
  <c r="U42" i="1"/>
  <c r="V41" i="1"/>
  <c r="U41" i="1"/>
  <c r="V40" i="1"/>
  <c r="U40" i="1"/>
  <c r="V39" i="1"/>
  <c r="U39" i="1"/>
  <c r="V38" i="1"/>
  <c r="U38" i="1"/>
  <c r="V37" i="1"/>
  <c r="U37" i="1"/>
  <c r="V36" i="1"/>
  <c r="U36" i="1"/>
  <c r="V35" i="1"/>
  <c r="U35" i="1"/>
  <c r="V34" i="1"/>
  <c r="U34" i="1"/>
  <c r="V33" i="1"/>
  <c r="U33" i="1"/>
  <c r="V32" i="1"/>
  <c r="U32" i="1"/>
  <c r="V31" i="1"/>
  <c r="U31" i="1"/>
  <c r="V30" i="1"/>
  <c r="U30" i="1"/>
  <c r="V29" i="1"/>
  <c r="U29" i="1"/>
  <c r="U12" i="1"/>
  <c r="V12" i="1"/>
  <c r="U13" i="1"/>
  <c r="V13" i="1"/>
  <c r="V11" i="1"/>
  <c r="U11" i="1"/>
  <c r="S65" i="1"/>
  <c r="R66" i="1"/>
  <c r="Q69" i="1"/>
  <c r="P67" i="1"/>
  <c r="Q67" i="1"/>
  <c r="S17" i="1"/>
  <c r="T17" i="1"/>
  <c r="S18" i="1"/>
  <c r="T18" i="1"/>
  <c r="E78" i="1"/>
  <c r="D78" i="1" s="1"/>
  <c r="E77" i="1"/>
  <c r="D77" i="1" s="1"/>
  <c r="E76" i="1"/>
  <c r="D76" i="1" s="1"/>
  <c r="E74" i="1"/>
  <c r="D74" i="1" s="1"/>
  <c r="J74" i="1"/>
  <c r="D75" i="1"/>
  <c r="J75" i="1"/>
  <c r="J76" i="1"/>
  <c r="J77" i="1"/>
  <c r="J78" i="1"/>
  <c r="J73" i="1"/>
  <c r="D73" i="1"/>
  <c r="J72" i="1"/>
  <c r="D72" i="1"/>
  <c r="E35" i="1"/>
  <c r="D35" i="1" s="1"/>
  <c r="E37" i="1"/>
  <c r="D37" i="1" s="1"/>
  <c r="E41" i="1"/>
  <c r="D41" i="1" s="1"/>
  <c r="E39" i="1"/>
  <c r="D39" i="1" s="1"/>
  <c r="G11" i="1"/>
  <c r="T11" i="1" s="1"/>
  <c r="E71" i="1"/>
  <c r="D71" i="1" s="1"/>
  <c r="E66" i="1"/>
  <c r="D66" i="1" s="1"/>
  <c r="E67" i="1"/>
  <c r="D67" i="1" s="1"/>
  <c r="E68" i="1"/>
  <c r="D68" i="1" s="1"/>
  <c r="E69" i="1"/>
  <c r="D69" i="1" s="1"/>
  <c r="E70" i="1"/>
  <c r="D70" i="1" s="1"/>
  <c r="E65" i="1"/>
  <c r="D65" i="1" s="1"/>
  <c r="E40" i="1"/>
  <c r="D40" i="1" s="1"/>
  <c r="E32" i="1"/>
  <c r="D32" i="1" s="1"/>
  <c r="G12" i="1"/>
  <c r="Q12" i="1" s="1"/>
  <c r="G13" i="1"/>
  <c r="T13" i="1" s="1"/>
  <c r="G22" i="1"/>
  <c r="S22" i="1" s="1"/>
  <c r="G23" i="1"/>
  <c r="S23" i="1" s="1"/>
  <c r="G24" i="1"/>
  <c r="S24" i="1" s="1"/>
  <c r="G14" i="1"/>
  <c r="S14" i="1" s="1"/>
  <c r="G15" i="1"/>
  <c r="R15" i="1" s="1"/>
  <c r="G16" i="1"/>
  <c r="P16" i="1" s="1"/>
  <c r="G19" i="1"/>
  <c r="P19" i="1" s="1"/>
  <c r="G20" i="1"/>
  <c r="R20" i="1" s="1"/>
  <c r="G21" i="1"/>
  <c r="R21" i="1" s="1"/>
  <c r="G25" i="1"/>
  <c r="S25" i="1" s="1"/>
  <c r="P30" i="1"/>
  <c r="Q30" i="1"/>
  <c r="R30" i="1"/>
  <c r="S30" i="1"/>
  <c r="T30" i="1"/>
  <c r="P31" i="1"/>
  <c r="Q31" i="1"/>
  <c r="R31" i="1"/>
  <c r="S31" i="1"/>
  <c r="T31" i="1"/>
  <c r="P32" i="1"/>
  <c r="Q32" i="1"/>
  <c r="R32" i="1"/>
  <c r="S32" i="1"/>
  <c r="T32" i="1"/>
  <c r="P33" i="1"/>
  <c r="Q33" i="1"/>
  <c r="R33" i="1"/>
  <c r="S33" i="1"/>
  <c r="T33" i="1"/>
  <c r="P34" i="1"/>
  <c r="Q34" i="1"/>
  <c r="R34" i="1"/>
  <c r="S34" i="1"/>
  <c r="T34" i="1"/>
  <c r="P35" i="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P53" i="1"/>
  <c r="Q53" i="1"/>
  <c r="R53" i="1"/>
  <c r="S53" i="1"/>
  <c r="T53" i="1"/>
  <c r="P54" i="1"/>
  <c r="Q54" i="1"/>
  <c r="R54" i="1"/>
  <c r="S54" i="1"/>
  <c r="T54" i="1"/>
  <c r="P55" i="1"/>
  <c r="Q55" i="1"/>
  <c r="R55" i="1"/>
  <c r="S55" i="1"/>
  <c r="T55" i="1"/>
  <c r="P56" i="1"/>
  <c r="Q56" i="1"/>
  <c r="R56" i="1"/>
  <c r="S56" i="1"/>
  <c r="T56" i="1"/>
  <c r="P57" i="1"/>
  <c r="Q57" i="1"/>
  <c r="R57" i="1"/>
  <c r="S57" i="1"/>
  <c r="T57" i="1"/>
  <c r="P58" i="1"/>
  <c r="Q58" i="1"/>
  <c r="R58" i="1"/>
  <c r="S58" i="1"/>
  <c r="T58" i="1"/>
  <c r="P59" i="1"/>
  <c r="Q59" i="1"/>
  <c r="R59" i="1"/>
  <c r="S59" i="1"/>
  <c r="T59" i="1"/>
  <c r="P60" i="1"/>
  <c r="Q60" i="1"/>
  <c r="R60" i="1"/>
  <c r="S60" i="1"/>
  <c r="T60" i="1"/>
  <c r="P61" i="1"/>
  <c r="Q61" i="1"/>
  <c r="R61" i="1"/>
  <c r="S61" i="1"/>
  <c r="T61" i="1"/>
  <c r="P62" i="1"/>
  <c r="Q62" i="1"/>
  <c r="R62" i="1"/>
  <c r="S62" i="1"/>
  <c r="T62" i="1"/>
  <c r="P63" i="1"/>
  <c r="Q63" i="1"/>
  <c r="R63" i="1"/>
  <c r="S63" i="1"/>
  <c r="T63" i="1"/>
  <c r="P64" i="1"/>
  <c r="Q64" i="1"/>
  <c r="R64" i="1"/>
  <c r="S64" i="1"/>
  <c r="T64" i="1"/>
  <c r="P65" i="1"/>
  <c r="Q65" i="1"/>
  <c r="R65" i="1"/>
  <c r="T65" i="1"/>
  <c r="P66" i="1"/>
  <c r="Q66" i="1"/>
  <c r="S66" i="1"/>
  <c r="T66" i="1"/>
  <c r="R67" i="1"/>
  <c r="S67" i="1"/>
  <c r="T67" i="1"/>
  <c r="P68" i="1"/>
  <c r="Q68" i="1"/>
  <c r="R68" i="1"/>
  <c r="S68" i="1"/>
  <c r="T68" i="1"/>
  <c r="P69" i="1"/>
  <c r="R69" i="1"/>
  <c r="S69" i="1"/>
  <c r="T69" i="1"/>
  <c r="P70" i="1"/>
  <c r="Q70" i="1"/>
  <c r="R70" i="1"/>
  <c r="S70" i="1"/>
  <c r="T70" i="1"/>
  <c r="P71" i="1"/>
  <c r="Q71" i="1"/>
  <c r="R71" i="1"/>
  <c r="S71" i="1"/>
  <c r="T71" i="1"/>
  <c r="T29" i="1"/>
  <c r="S29" i="1"/>
  <c r="R29" i="1"/>
  <c r="Q29" i="1"/>
  <c r="P29" i="1"/>
  <c r="R17" i="1"/>
  <c r="R18" i="1"/>
  <c r="Q17" i="1"/>
  <c r="Q18" i="1"/>
  <c r="P17" i="1"/>
  <c r="P1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D12" i="1"/>
  <c r="D13" i="1"/>
  <c r="D22" i="1"/>
  <c r="D23" i="1"/>
  <c r="D24" i="1"/>
  <c r="D14" i="1"/>
  <c r="D15" i="1"/>
  <c r="D16" i="1"/>
  <c r="D19" i="1"/>
  <c r="D20" i="1"/>
  <c r="D21" i="1"/>
  <c r="D25" i="1"/>
  <c r="D29" i="1"/>
  <c r="D30" i="1"/>
  <c r="D31" i="1"/>
  <c r="D33" i="1"/>
  <c r="D34" i="1"/>
  <c r="D36" i="1"/>
  <c r="D38" i="1"/>
  <c r="D42" i="1"/>
  <c r="D43" i="1"/>
  <c r="D44" i="1"/>
  <c r="D45" i="1"/>
  <c r="D46" i="1"/>
  <c r="D47" i="1"/>
  <c r="D48" i="1"/>
  <c r="D49" i="1"/>
  <c r="D50" i="1"/>
  <c r="D51" i="1"/>
  <c r="D52" i="1"/>
  <c r="D53" i="1"/>
  <c r="D54" i="1"/>
  <c r="D55" i="1"/>
  <c r="D56" i="1"/>
  <c r="D57" i="1"/>
  <c r="D58" i="1"/>
  <c r="D59" i="1"/>
  <c r="D60" i="1"/>
  <c r="D61" i="1"/>
  <c r="D62" i="1"/>
  <c r="D63" i="1"/>
  <c r="D64" i="1"/>
  <c r="D11" i="1"/>
  <c r="T14" i="1"/>
  <c r="S11" i="1" l="1"/>
  <c r="R14" i="1"/>
  <c r="S13" i="1"/>
  <c r="P13" i="1"/>
  <c r="P20" i="1"/>
  <c r="T25" i="1"/>
  <c r="T22" i="1"/>
  <c r="Q14" i="1"/>
  <c r="P14" i="1"/>
  <c r="R24" i="1"/>
  <c r="S15" i="1"/>
  <c r="Q11" i="1"/>
  <c r="T19" i="1"/>
  <c r="T24" i="1"/>
  <c r="Q13" i="1"/>
  <c r="R12" i="1"/>
  <c r="R13" i="1"/>
  <c r="R19" i="1"/>
  <c r="T12" i="1"/>
  <c r="Q24" i="1"/>
  <c r="S19" i="1"/>
  <c r="P11" i="1"/>
  <c r="T20" i="1"/>
  <c r="R11" i="1"/>
  <c r="S20" i="1"/>
  <c r="R22" i="1"/>
  <c r="Q22" i="1"/>
  <c r="Q25" i="1"/>
  <c r="P25" i="1"/>
  <c r="P12" i="1"/>
  <c r="R23" i="1"/>
  <c r="S12" i="1"/>
  <c r="Q16" i="1"/>
  <c r="S16" i="1"/>
  <c r="T15" i="1"/>
  <c r="Q15" i="1"/>
  <c r="R25" i="1"/>
  <c r="S21" i="1"/>
  <c r="T16" i="1"/>
  <c r="T21" i="1"/>
  <c r="Q23" i="1"/>
  <c r="P21" i="1"/>
  <c r="T23" i="1"/>
  <c r="R16" i="1"/>
</calcChain>
</file>

<file path=xl/sharedStrings.xml><?xml version="1.0" encoding="utf-8"?>
<sst xmlns="http://schemas.openxmlformats.org/spreadsheetml/2006/main" count="194" uniqueCount="171">
  <si>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</si>
  <si>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</si>
  <si>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</si>
  <si>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</si>
  <si>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</si>
  <si>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</si>
  <si>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</si>
  <si>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</si>
  <si>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</si>
  <si>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</si>
  <si>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</si>
  <si>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</si>
  <si>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</si>
  <si>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</si>
  <si>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</si>
  <si>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</si>
  <si>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</si>
  <si>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</si>
  <si>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</si>
  <si>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</si>
  <si>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0148</t>
  </si>
  <si>
    <t>0149</t>
  </si>
  <si>
    <t>0173</t>
  </si>
  <si>
    <t>0174</t>
  </si>
  <si>
    <t>0175</t>
  </si>
  <si>
    <t>Hospital follow-up visit</t>
  </si>
  <si>
    <t>Elective after-hours services(+50%)</t>
  </si>
  <si>
    <t>Emergency after-hours services(+25%)</t>
  </si>
  <si>
    <t>Procedures</t>
  </si>
  <si>
    <t>3003</t>
  </si>
  <si>
    <t>Fundus contact lens or 90 D lens examination</t>
  </si>
  <si>
    <t>3004</t>
  </si>
  <si>
    <t>Peripheral fundus examination with indirect Ophthalmoscope</t>
  </si>
  <si>
    <t>3006</t>
  </si>
  <si>
    <t>Keratometry</t>
  </si>
  <si>
    <t>Basic capital equipment used in own rooms by ophthalmologists.</t>
  </si>
  <si>
    <t>3013</t>
  </si>
  <si>
    <t>Ocular motility assessment: Comprehensive examination</t>
  </si>
  <si>
    <t>3014</t>
  </si>
  <si>
    <t>Tonometry per test with maximum of 2 tests for provocative tonometry</t>
  </si>
  <si>
    <t>Retinal threshold test inclusive of computer disc storage for Delta of Statpak programs</t>
  </si>
  <si>
    <t>3018</t>
  </si>
  <si>
    <t>Retinal threshold trend evaluation</t>
  </si>
  <si>
    <t>Special eye investigations:Pachymetry:Only when own instrument is used, per eye.  Only in addition to corneal surgery.</t>
  </si>
  <si>
    <t>3021</t>
  </si>
  <si>
    <t>Special eye investigations:Retinal funtion assessment including refraction after ocular surgery.Within four months,max 2 exams.</t>
  </si>
  <si>
    <t>Digital fluorescein video angiography</t>
  </si>
  <si>
    <t>Fundus photography</t>
  </si>
  <si>
    <t>Optical Coherent Tomography (OCT) of Optic nerve or macula:Per eye</t>
  </si>
  <si>
    <t>3036</t>
  </si>
  <si>
    <t>Corneal topography:For pathological corneas only on special motivation. For refractive surgery.</t>
  </si>
  <si>
    <t>3037</t>
  </si>
  <si>
    <t>Surgical treatment of retinal detachment including vitreous replacement but excluding vitrectomy</t>
  </si>
  <si>
    <t>3039</t>
  </si>
  <si>
    <t>Prophylaxis and treatment of retina and choroid by cryotherapy and/or diathermy and/or photocoagulation and/or laser per eye.</t>
  </si>
  <si>
    <t>3041</t>
  </si>
  <si>
    <t>Pan retinal photocoagulation (per eye): Done in one sitting</t>
  </si>
  <si>
    <t>3047</t>
  </si>
  <si>
    <t>Cataract: Extra-capsular (including capsulotomy</t>
  </si>
  <si>
    <t>3049</t>
  </si>
  <si>
    <t>Insertion of lenticulus in addition to item 3045 or item 3047 cost on lens excluded</t>
  </si>
  <si>
    <t>3052</t>
  </si>
  <si>
    <t>Laser capsulotomy</t>
  </si>
  <si>
    <t>3059</t>
  </si>
  <si>
    <t>Insertion of lenticulus when item 3045 or item 3047 was not executed</t>
  </si>
  <si>
    <t>3061</t>
  </si>
  <si>
    <t>Drainage operation</t>
  </si>
  <si>
    <t>3075</t>
  </si>
  <si>
    <t>Strabismus (whether operation performed on 1 eye or both. Operation on 1 or 2 muscles</t>
  </si>
  <si>
    <t>3097</t>
  </si>
  <si>
    <t>Anterior vitrectomy</t>
  </si>
  <si>
    <t>3098</t>
  </si>
  <si>
    <t>Removal of silicon from globe</t>
  </si>
  <si>
    <t>3099</t>
  </si>
  <si>
    <t>Posterior vitrectomy including anterior vitrectomy,encircling of globe and vitreous replacement</t>
  </si>
  <si>
    <t>3120</t>
  </si>
  <si>
    <t>Excimer laser (per eye) for refractive keratectomy or Holmium laser thermo keratoplasty (LTK) (For machine hire fee for LTK - Use item 3201</t>
  </si>
  <si>
    <t>3121</t>
  </si>
  <si>
    <t>Corneal graft (lamellar or full thickness)</t>
  </si>
  <si>
    <t>3125</t>
  </si>
  <si>
    <t>Keratectomy</t>
  </si>
  <si>
    <t>3130</t>
  </si>
  <si>
    <t>Pterygium or conjunctival cyst or conjunctival tumour.No conjunctival flap or graft used</t>
  </si>
  <si>
    <t>3131</t>
  </si>
  <si>
    <t>Cornea: Paracentesis</t>
  </si>
  <si>
    <t>3132</t>
  </si>
  <si>
    <t>Lamellar keratectomy for refractive surgery (LK,ALK,MLK)</t>
  </si>
  <si>
    <t>3134</t>
  </si>
  <si>
    <t>Pterygium or conjunctival cyst or conjunctival tumour.Conjunctival flap or graft used - stand alone procedure</t>
  </si>
  <si>
    <t>3163</t>
  </si>
  <si>
    <t>Excision of superficial lid tumour</t>
  </si>
  <si>
    <t>3171</t>
  </si>
  <si>
    <t>Excision of Meibomian cyst.Additional fee for sterile tray</t>
  </si>
  <si>
    <t>3181</t>
  </si>
  <si>
    <t>Entropion or ectropion by Open operation</t>
  </si>
  <si>
    <t>Diamond Knife: Use of own diamond knife during intraocular surgery</t>
  </si>
  <si>
    <t>Excimer laser: Hire fee (per eye)</t>
  </si>
  <si>
    <t>Phako emulsification apparatus: Hire fee</t>
  </si>
  <si>
    <t xml:space="preserve">Vitrectomy apparatus: Hire fee </t>
  </si>
  <si>
    <t>Axial length measurement and calculation of intra ocular lens power.Per eye. Not to be used with item 3034</t>
  </si>
  <si>
    <t>Ophthalmic examination</t>
  </si>
  <si>
    <t>Consultation</t>
  </si>
  <si>
    <t>Hospital Consultation</t>
  </si>
  <si>
    <t>Units</t>
  </si>
  <si>
    <t>R</t>
  </si>
  <si>
    <t>Disclaimer:</t>
  </si>
  <si>
    <t>See the Notes below for All Tariffs</t>
  </si>
  <si>
    <t>Corneal transplant: Endothelial</t>
  </si>
  <si>
    <t>Preparation of corneal endothelial allograft prior to transplantation (backbench)</t>
  </si>
  <si>
    <t>Lamellar corneal surgery keratome and equipment</t>
  </si>
  <si>
    <t>Corneal cross linking</t>
  </si>
  <si>
    <t>Cross linking equipment hire</t>
  </si>
  <si>
    <t>Endothelial specular microscope for donor corneas</t>
  </si>
  <si>
    <t>Endothelial specular microscope for clinical use</t>
  </si>
  <si>
    <t>HealthMan RCF</t>
  </si>
  <si>
    <t>DH
RCF</t>
  </si>
  <si>
    <t>DH 
Prem A 
In Hosp.</t>
  </si>
  <si>
    <t>DH 
Prem A Out Hosp.</t>
  </si>
  <si>
    <t>DH
Prem B</t>
  </si>
  <si>
    <t>DH 
Classic Rate</t>
  </si>
  <si>
    <t>DH 
Exec Rate</t>
  </si>
  <si>
    <t>Note:</t>
  </si>
  <si>
    <t>FedHealth 
RCF</t>
  </si>
  <si>
    <t xml:space="preserve">The above schedule is based on information avaiable to HealthMan and HealthMan will NOT be held responsible for any losses incurred by practitioners resulting from the use of this schedule. </t>
  </si>
  <si>
    <t>GEMS RCF</t>
  </si>
  <si>
    <t>3009</t>
  </si>
  <si>
    <t>3017</t>
  </si>
  <si>
    <t>3020</t>
  </si>
  <si>
    <t>3022</t>
  </si>
  <si>
    <t>3027</t>
  </si>
  <si>
    <t>3028</t>
  </si>
  <si>
    <t>3196</t>
  </si>
  <si>
    <t>3198</t>
  </si>
  <si>
    <t>3201</t>
  </si>
  <si>
    <t>3202</t>
  </si>
  <si>
    <t>3203</t>
  </si>
  <si>
    <t>3631</t>
  </si>
  <si>
    <t>3632</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</si>
  <si>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</si>
  <si>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</si>
  <si>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</si>
  <si>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</si>
  <si>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</si>
  <si>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</si>
  <si>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</si>
  <si>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</si>
  <si>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</si>
  <si>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</si>
  <si>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</si>
  <si>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</si>
  <si>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 xml:space="preserve">6. Discovery Premier A Procedure Rates have NOT been split between In-Hospital &amp; Out-Hospital.  Use as appropriate.  </t>
  </si>
  <si>
    <t>8. All Tariffs are inlcusive of VAT</t>
  </si>
  <si>
    <t>FedHealth  (VAT Incl.)</t>
  </si>
  <si>
    <t xml:space="preserve">
Profmed</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</si>
  <si>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</si>
  <si>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</si>
  <si>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</si>
  <si>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</si>
  <si>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Laser apparatus (ophthalmic): Hire fee for one or both eyes done in one sitting (Not to be used with IOL Master.)</t>
  </si>
  <si>
    <t xml:space="preserve"> HealthMan Private Tariff 
(VAT Incl.)</t>
  </si>
  <si>
    <t xml:space="preserve">            Discovery Tariffs     (VAT Incl.)</t>
  </si>
  <si>
    <t xml:space="preserve">                       GEMS Tariffs               (VAT Incl.)</t>
  </si>
  <si>
    <t>GEMS Contracted Tariffs 
(VAT Incl.</t>
  </si>
  <si>
    <t>GEMS Contracted 
RCF</t>
  </si>
  <si>
    <t>4. Increases from 2014 are as follow:</t>
  </si>
  <si>
    <t>HEALTHMAN OPHTHALMOLOGY COSTING GUIDE 2015</t>
  </si>
  <si>
    <t xml:space="preserve">   b. Discovery Health = 2014 Tariff +6% (Consultations) and 2014 Tariff +5.9% (Procedures)</t>
  </si>
  <si>
    <t xml:space="preserve">   c. Profmed = 2014 Tariff +6.5%</t>
  </si>
  <si>
    <t xml:space="preserve">   d. Fedhealth = 2014 Tariff +6.2%</t>
  </si>
  <si>
    <t xml:space="preserve">   e. HealthMan = 2014 Private Tariff +7%</t>
  </si>
  <si>
    <t xml:space="preserve">   a. GEMS = 2014 Scheme Tariff +3.8% and GEMS Contracted Tariff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</si>
</sst>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0" x14ac:knownFonts="1">
    <font>
      <sz val="10"/>
      <name val="Arial"/>
    </font>
    <font>
      <sz val="10"/>
      <name val="Arial"/>
      <family val="2"/>
    </font>
    <font>
      <b/>
      <sz val="18"/>
      <name val="Calibri"/>
      <family val="2"/>
      <scheme val="minor"/>
    </font>
    <font>
      <sz val="10"/>
      <name val="Calibri"/>
      <family val="2"/>
      <scheme val="minor"/>
    </font>
    <font>
      <b/>
      <u/>
      <sz val="12"/>
      <name val="Calibri"/>
      <family val="2"/>
      <scheme val="minor"/>
    </font>
    <font>
      <b/>
      <sz val="10"/>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u/>
      <sz val="10"/>
      <color indexed="8"/>
      <name val="Calibri"/>
      <family val="2"/>
      <scheme val="minor"/>
    </font>
    <font>
      <b/>
      <sz val="10"/>
      <color indexed="12"/>
      <name val="Calibri"/>
      <family val="2"/>
      <scheme val="minor"/>
    </font>
    <font>
      <b/>
      <sz val="10"/>
      <color rgb="FF0000FF"/>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0" fontId="18" fillId="2" borderId="4" xfId="0" applyFont="1" applyFill="1" applyBorder="1" applyProtection="1">
      <protection hidden="1"/>
    </xf>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7" xfId="0" applyFont="1" applyFill="1" applyBorder="1" applyAlignment="1" applyProtection="1">
      <protection hidden="1"/>
    </xf>
    <xf numFmtId="0" fontId="3" fillId="2" borderId="0" xfId="0" applyFont="1" applyFill="1" applyBorder="1" applyProtection="1">
      <protection hidden="1"/>
    </xf>
    <xf numFmtId="49" fontId="3" fillId="2" borderId="2" xfId="0" applyNumberFormat="1" applyFont="1" applyFill="1" applyBorder="1" applyAlignment="1" applyProtection="1">
      <alignment horizontal="center"/>
      <protection hidden="1"/>
    </xf>
    <xf numFmtId="49" fontId="3" fillId="2" borderId="3" xfId="0" applyNumberFormat="1" applyFont="1" applyFill="1" applyBorder="1" applyAlignment="1" applyProtection="1">
      <alignment horizontal="center"/>
      <protection hidden="1"/>
    </xf>
    <xf numFmtId="49" fontId="3" fillId="2" borderId="7" xfId="0" applyNumberFormat="1"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4" fillId="3" borderId="7"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49" fontId="5" fillId="4" borderId="1" xfId="0" applyNumberFormat="1" applyFont="1" applyFill="1" applyBorder="1" applyAlignment="1" applyProtection="1">
      <alignment horizontal="center"/>
      <protection hidden="1"/>
    </xf>
    <xf numFmtId="0" fontId="5" fillId="2" borderId="7" xfId="0" applyFont="1" applyFill="1" applyBorder="1" applyAlignment="1" applyProtection="1">
      <alignment horizontal="center" wrapText="1"/>
      <protection hidden="1"/>
    </xf>
    <xf numFmtId="0" fontId="5" fillId="4" borderId="1" xfId="1" applyNumberFormat="1"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0" fontId="5" fillId="4" borderId="1" xfId="0" applyFont="1" applyFill="1" applyBorder="1" applyAlignment="1" applyProtection="1">
      <alignment horizontal="center" wrapText="1"/>
      <protection hidden="1"/>
    </xf>
    <xf numFmtId="49" fontId="5" fillId="2" borderId="1" xfId="0" applyNumberFormat="1" applyFont="1" applyFill="1" applyBorder="1" applyAlignment="1" applyProtection="1">
      <alignment horizontal="center"/>
      <protection hidden="1"/>
    </xf>
    <xf numFmtId="0" fontId="5" fillId="5" borderId="1" xfId="1" applyNumberFormat="1"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0" fontId="6" fillId="4" borderId="1" xfId="1" applyNumberFormat="1" applyFont="1" applyFill="1" applyBorder="1" applyAlignment="1" applyProtection="1">
      <alignment horizontal="center" wrapText="1"/>
      <protection hidden="1"/>
    </xf>
    <xf numFmtId="164" fontId="6" fillId="4" borderId="1" xfId="1" applyFont="1" applyFill="1" applyBorder="1" applyAlignment="1" applyProtection="1">
      <alignment horizontal="center" wrapText="1"/>
      <protection hidden="1"/>
    </xf>
    <xf numFmtId="165" fontId="6" fillId="4" borderId="1" xfId="1" applyNumberFormat="1" applyFont="1" applyFill="1" applyBorder="1" applyAlignment="1" applyProtection="1">
      <alignment horizontal="center" wrapText="1"/>
      <protection hidden="1"/>
    </xf>
    <xf numFmtId="0" fontId="6" fillId="4" borderId="1" xfId="0" applyFont="1" applyFill="1" applyBorder="1" applyAlignment="1" applyProtection="1">
      <alignment horizontal="center" wrapText="1"/>
      <protection hidden="1"/>
    </xf>
    <xf numFmtId="49" fontId="5" fillId="3" borderId="2" xfId="0" applyNumberFormat="1" applyFont="1" applyFill="1" applyBorder="1" applyAlignment="1" applyProtection="1">
      <alignment horizontal="center"/>
      <protection hidden="1"/>
    </xf>
    <xf numFmtId="0" fontId="7"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5" fillId="3" borderId="3" xfId="1" applyFont="1" applyFill="1" applyBorder="1" applyProtection="1">
      <protection hidden="1"/>
    </xf>
    <xf numFmtId="9" fontId="5" fillId="3" borderId="3" xfId="0" applyNumberFormat="1" applyFont="1" applyFill="1" applyBorder="1" applyProtection="1">
      <protection hidden="1"/>
    </xf>
    <xf numFmtId="0" fontId="5" fillId="3" borderId="3" xfId="0" applyFont="1" applyFill="1" applyBorder="1" applyProtection="1">
      <protection hidden="1"/>
    </xf>
    <xf numFmtId="164" fontId="3" fillId="3" borderId="7" xfId="1" applyFont="1" applyFill="1" applyBorder="1" applyProtection="1">
      <protection hidden="1"/>
    </xf>
    <xf numFmtId="49" fontId="5" fillId="2" borderId="8" xfId="0" applyNumberFormat="1" applyFont="1" applyFill="1" applyBorder="1" applyAlignment="1" applyProtection="1">
      <alignment horizontal="center"/>
      <protection hidden="1"/>
    </xf>
    <xf numFmtId="0" fontId="7" fillId="2" borderId="16" xfId="0" applyFont="1" applyFill="1" applyBorder="1" applyAlignment="1" applyProtection="1">
      <alignment horizontal="left" wrapText="1"/>
      <protection hidden="1"/>
    </xf>
    <xf numFmtId="0" fontId="3" fillId="2" borderId="19" xfId="0" applyFont="1" applyFill="1" applyBorder="1" applyProtection="1">
      <protection hidden="1"/>
    </xf>
    <xf numFmtId="164" fontId="3" fillId="2" borderId="19" xfId="1" applyFont="1" applyFill="1" applyBorder="1" applyProtection="1">
      <protection hidden="1"/>
    </xf>
    <xf numFmtId="165" fontId="3" fillId="2" borderId="19" xfId="1" applyNumberFormat="1" applyFont="1" applyFill="1" applyBorder="1" applyProtection="1">
      <protection hidden="1"/>
    </xf>
    <xf numFmtId="164" fontId="5" fillId="2" borderId="19" xfId="1" applyFont="1" applyFill="1" applyBorder="1" applyProtection="1">
      <protection hidden="1"/>
    </xf>
    <xf numFmtId="164" fontId="3" fillId="2" borderId="19" xfId="1" applyNumberFormat="1" applyFont="1" applyFill="1" applyBorder="1" applyProtection="1">
      <protection hidden="1"/>
    </xf>
    <xf numFmtId="9" fontId="5" fillId="2" borderId="19" xfId="0" applyNumberFormat="1" applyFont="1" applyFill="1" applyBorder="1" applyProtection="1">
      <protection hidden="1"/>
    </xf>
    <xf numFmtId="0" fontId="5" fillId="2" borderId="19" xfId="0" applyFont="1" applyFill="1" applyBorder="1" applyProtection="1">
      <protection hidden="1"/>
    </xf>
    <xf numFmtId="49" fontId="8" fillId="2" borderId="9" xfId="0" applyNumberFormat="1" applyFont="1" applyFill="1" applyBorder="1" applyAlignment="1" applyProtection="1">
      <alignment horizontal="center"/>
      <protection hidden="1"/>
    </xf>
    <xf numFmtId="0" fontId="9" fillId="2" borderId="17" xfId="0" applyFont="1" applyFill="1" applyBorder="1" applyAlignment="1" applyProtection="1">
      <alignment horizontal="left" wrapText="1"/>
      <protection hidden="1"/>
    </xf>
    <xf numFmtId="0" fontId="10" fillId="2" borderId="20" xfId="0" applyFont="1" applyFill="1" applyBorder="1" applyProtection="1">
      <protection hidden="1"/>
    </xf>
    <xf numFmtId="164" fontId="10" fillId="2" borderId="20" xfId="1" applyFont="1" applyFill="1" applyBorder="1" applyProtection="1">
      <protection hidden="1"/>
    </xf>
    <xf numFmtId="165" fontId="5" fillId="2" borderId="20" xfId="1" applyNumberFormat="1" applyFont="1" applyFill="1" applyBorder="1" applyProtection="1">
      <protection hidden="1"/>
    </xf>
    <xf numFmtId="164" fontId="8" fillId="2" borderId="20" xfId="1" applyFont="1" applyFill="1" applyBorder="1" applyProtection="1">
      <protection hidden="1"/>
    </xf>
    <xf numFmtId="164" fontId="5" fillId="2" borderId="20" xfId="1" applyNumberFormat="1" applyFont="1" applyFill="1" applyBorder="1" applyProtection="1">
      <protection hidden="1"/>
    </xf>
    <xf numFmtId="164" fontId="5" fillId="2" borderId="20" xfId="1" applyFont="1" applyFill="1" applyBorder="1" applyProtection="1">
      <protection hidden="1"/>
    </xf>
    <xf numFmtId="9" fontId="8" fillId="2" borderId="20" xfId="0" applyNumberFormat="1" applyFont="1" applyFill="1" applyBorder="1" applyProtection="1">
      <protection hidden="1"/>
    </xf>
    <xf numFmtId="0" fontId="8" fillId="2" borderId="20" xfId="0" applyFont="1" applyFill="1" applyBorder="1" applyProtection="1">
      <protection hidden="1"/>
    </xf>
    <xf numFmtId="49" fontId="11" fillId="2" borderId="9" xfId="0" applyNumberFormat="1" applyFont="1" applyFill="1" applyBorder="1" applyProtection="1">
      <protection hidden="1"/>
    </xf>
    <xf numFmtId="0" fontId="5" fillId="2" borderId="17" xfId="0" applyFont="1" applyFill="1" applyBorder="1" applyAlignment="1" applyProtection="1">
      <alignment wrapText="1"/>
      <protection hidden="1"/>
    </xf>
    <xf numFmtId="165" fontId="5" fillId="6" borderId="20" xfId="1" applyNumberFormat="1" applyFont="1" applyFill="1" applyBorder="1" applyProtection="1">
      <protection hidden="1"/>
    </xf>
    <xf numFmtId="164" fontId="5" fillId="2" borderId="20" xfId="0" applyNumberFormat="1" applyFont="1" applyFill="1" applyBorder="1" applyProtection="1">
      <protection hidden="1"/>
    </xf>
    <xf numFmtId="0" fontId="11" fillId="2" borderId="17" xfId="0" applyFont="1" applyFill="1" applyBorder="1" applyAlignment="1" applyProtection="1">
      <alignment wrapText="1"/>
      <protection hidden="1"/>
    </xf>
    <xf numFmtId="49" fontId="5" fillId="2" borderId="10" xfId="0" applyNumberFormat="1" applyFont="1" applyFill="1" applyBorder="1" applyProtection="1">
      <protection hidden="1"/>
    </xf>
    <xf numFmtId="0" fontId="11" fillId="2" borderId="18" xfId="0" applyFont="1" applyFill="1" applyBorder="1" applyAlignment="1" applyProtection="1">
      <alignment wrapText="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164" fontId="5" fillId="2" borderId="21" xfId="1" applyNumberFormat="1" applyFont="1" applyFill="1" applyBorder="1" applyProtection="1">
      <protection hidden="1"/>
    </xf>
    <xf numFmtId="164" fontId="8" fillId="2" borderId="21" xfId="0" applyNumberFormat="1" applyFont="1" applyFill="1" applyBorder="1" applyProtection="1">
      <protection hidden="1"/>
    </xf>
    <xf numFmtId="49" fontId="5" fillId="2" borderId="8" xfId="0" applyNumberFormat="1" applyFont="1" applyFill="1" applyBorder="1" applyProtection="1">
      <protection hidden="1"/>
    </xf>
    <xf numFmtId="0" fontId="12" fillId="2" borderId="16" xfId="0" applyFont="1" applyFill="1" applyBorder="1" applyAlignment="1" applyProtection="1">
      <alignment wrapText="1"/>
      <protection hidden="1"/>
    </xf>
    <xf numFmtId="0" fontId="11" fillId="2" borderId="19" xfId="0" applyFont="1" applyFill="1" applyBorder="1" applyProtection="1">
      <protection hidden="1"/>
    </xf>
    <xf numFmtId="165" fontId="5" fillId="2" borderId="19" xfId="1" applyNumberFormat="1" applyFont="1" applyFill="1" applyBorder="1" applyProtection="1">
      <protection hidden="1"/>
    </xf>
    <xf numFmtId="164" fontId="5" fillId="2" borderId="19" xfId="1" applyNumberFormat="1" applyFont="1" applyFill="1" applyBorder="1" applyProtection="1">
      <protection hidden="1"/>
    </xf>
    <xf numFmtId="164" fontId="8" fillId="2" borderId="19" xfId="0" applyNumberFormat="1" applyFont="1" applyFill="1" applyBorder="1" applyProtection="1">
      <protection hidden="1"/>
    </xf>
    <xf numFmtId="49" fontId="5" fillId="2" borderId="9" xfId="0" quotePrefix="1" applyNumberFormat="1" applyFont="1" applyFill="1" applyBorder="1" applyProtection="1">
      <protection hidden="1"/>
    </xf>
    <xf numFmtId="0" fontId="5" fillId="2" borderId="0" xfId="0" applyFont="1" applyFill="1" applyBorder="1" applyProtection="1">
      <protection hidden="1"/>
    </xf>
    <xf numFmtId="49" fontId="5" fillId="2" borderId="9" xfId="0" applyNumberFormat="1" applyFont="1" applyFill="1" applyBorder="1" applyProtection="1">
      <protection hidden="1"/>
    </xf>
    <xf numFmtId="0" fontId="5" fillId="2" borderId="17" xfId="0" applyFont="1" applyFill="1" applyBorder="1" applyAlignment="1" applyProtection="1">
      <alignment horizontal="left" wrapText="1"/>
      <protection hidden="1"/>
    </xf>
    <xf numFmtId="49" fontId="13" fillId="2" borderId="9" xfId="0" applyNumberFormat="1" applyFont="1" applyFill="1" applyBorder="1" applyProtection="1">
      <protection hidden="1"/>
    </xf>
    <xf numFmtId="164" fontId="13" fillId="2" borderId="20" xfId="1" applyFont="1" applyFill="1" applyBorder="1" applyProtection="1">
      <protection hidden="1"/>
    </xf>
    <xf numFmtId="165" fontId="13" fillId="2" borderId="20" xfId="1" applyNumberFormat="1" applyFont="1" applyFill="1" applyBorder="1" applyProtection="1">
      <protection hidden="1"/>
    </xf>
    <xf numFmtId="49" fontId="14" fillId="2" borderId="9" xfId="0" applyNumberFormat="1" applyFont="1" applyFill="1" applyBorder="1" applyProtection="1">
      <protection hidden="1"/>
    </xf>
    <xf numFmtId="164" fontId="14" fillId="2" borderId="20" xfId="1" applyFont="1" applyFill="1" applyBorder="1" applyProtection="1">
      <protection hidden="1"/>
    </xf>
    <xf numFmtId="165" fontId="14" fillId="2" borderId="20" xfId="1" applyNumberFormat="1" applyFont="1" applyFill="1" applyBorder="1" applyProtection="1">
      <protection hidden="1"/>
    </xf>
    <xf numFmtId="0" fontId="3" fillId="2" borderId="10" xfId="0"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Font="1" applyFill="1" applyBorder="1" applyProtection="1">
      <protection hidden="1"/>
    </xf>
    <xf numFmtId="164" fontId="3" fillId="2" borderId="21" xfId="1" applyFont="1" applyFill="1" applyBorder="1" applyProtection="1">
      <protection hidden="1"/>
    </xf>
    <xf numFmtId="165" fontId="3" fillId="2" borderId="21" xfId="1" applyNumberFormat="1" applyFont="1" applyFill="1" applyBorder="1" applyProtection="1">
      <protection hidden="1"/>
    </xf>
    <xf numFmtId="164" fontId="3" fillId="2" borderId="21" xfId="1" applyNumberFormat="1" applyFont="1" applyFill="1" applyBorder="1" applyProtection="1">
      <protection hidden="1"/>
    </xf>
    <xf numFmtId="0" fontId="15" fillId="2" borderId="11" xfId="0" applyFont="1" applyFill="1" applyBorder="1" applyProtection="1">
      <protection hidden="1"/>
    </xf>
    <xf numFmtId="0" fontId="3" fillId="2" borderId="12" xfId="0" applyFont="1" applyFill="1" applyBorder="1" applyAlignment="1" applyProtection="1">
      <alignment wrapText="1"/>
      <protection hidden="1"/>
    </xf>
    <xf numFmtId="0" fontId="3" fillId="2" borderId="12" xfId="1" applyNumberFormat="1" applyFont="1" applyFill="1" applyBorder="1" applyAlignment="1" applyProtection="1">
      <alignment wrapText="1"/>
      <protection hidden="1"/>
    </xf>
    <xf numFmtId="164" fontId="3" fillId="2" borderId="12" xfId="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164" fontId="3" fillId="2" borderId="12" xfId="1" applyNumberFormat="1" applyFont="1" applyFill="1" applyBorder="1" applyAlignment="1" applyProtection="1">
      <alignment wrapText="1"/>
      <protection hidden="1"/>
    </xf>
    <xf numFmtId="165" fontId="3" fillId="2" borderId="13" xfId="1" applyNumberFormat="1" applyFont="1" applyFill="1" applyBorder="1" applyAlignment="1" applyProtection="1">
      <alignment wrapText="1"/>
      <protection hidden="1"/>
    </xf>
    <xf numFmtId="0" fontId="3" fillId="2" borderId="4"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5" xfId="1" applyNumberFormat="1" applyFont="1" applyFill="1" applyBorder="1" applyAlignment="1" applyProtection="1">
      <alignment wrapText="1"/>
      <protection hidden="1"/>
    </xf>
    <xf numFmtId="0" fontId="16" fillId="2" borderId="4" xfId="0" applyFont="1" applyFill="1" applyBorder="1" applyAlignment="1" applyProtection="1">
      <alignment horizontal="left" wrapText="1"/>
      <protection hidden="1"/>
    </xf>
    <xf numFmtId="0" fontId="16" fillId="2" borderId="0" xfId="0" applyFont="1" applyFill="1" applyBorder="1" applyAlignment="1" applyProtection="1">
      <alignment horizontal="left" wrapText="1"/>
      <protection hidden="1"/>
    </xf>
    <xf numFmtId="0" fontId="19" fillId="2" borderId="0" xfId="0" applyFont="1" applyFill="1" applyBorder="1" applyAlignment="1" applyProtection="1">
      <alignment wrapText="1"/>
      <protection hidden="1"/>
    </xf>
    <xf numFmtId="0" fontId="17" fillId="2" borderId="0" xfId="0" applyFont="1" applyFill="1" applyBorder="1" applyProtection="1">
      <protection hidden="1"/>
    </xf>
    <xf numFmtId="0" fontId="16" fillId="2" borderId="4" xfId="0" applyFont="1" applyFill="1" applyBorder="1" applyProtection="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165" fontId="17" fillId="2" borderId="5" xfId="1" applyNumberFormat="1" applyFont="1" applyFill="1" applyBorder="1" applyAlignment="1" applyProtection="1">
      <alignment wrapText="1"/>
      <protection hidden="1"/>
    </xf>
    <xf numFmtId="0" fontId="16" fillId="2" borderId="14" xfId="0" applyFont="1" applyFill="1" applyBorder="1" applyProtection="1">
      <protection hidden="1"/>
    </xf>
    <xf numFmtId="0" fontId="17" fillId="2" borderId="6" xfId="0" applyFont="1" applyFill="1" applyBorder="1" applyAlignment="1" applyProtection="1">
      <alignment wrapText="1"/>
      <protection hidden="1"/>
    </xf>
    <xf numFmtId="164" fontId="17" fillId="2" borderId="6" xfId="1" applyFont="1" applyFill="1" applyBorder="1" applyAlignment="1" applyProtection="1">
      <alignment wrapText="1"/>
      <protection hidden="1"/>
    </xf>
    <xf numFmtId="165" fontId="17" fillId="2" borderId="6" xfId="1" applyNumberFormat="1" applyFont="1" applyFill="1" applyBorder="1" applyAlignment="1" applyProtection="1">
      <alignment wrapText="1"/>
      <protection hidden="1"/>
    </xf>
    <xf numFmtId="164" fontId="17" fillId="2" borderId="6" xfId="1" applyNumberFormat="1" applyFont="1" applyFill="1" applyBorder="1" applyAlignment="1" applyProtection="1">
      <alignment wrapText="1"/>
      <protection hidden="1"/>
    </xf>
    <xf numFmtId="165" fontId="17" fillId="2" borderId="15" xfId="1" applyNumberFormat="1" applyFont="1" applyFill="1" applyBorder="1" applyAlignment="1" applyProtection="1">
      <alignment wrapText="1"/>
      <protection hidden="1"/>
    </xf>
    <xf numFmtId="0" fontId="6" fillId="4" borderId="11" xfId="0" applyFont="1" applyFill="1" applyBorder="1" applyProtection="1">
      <protection hidden="1"/>
    </xf>
    <xf numFmtId="0" fontId="3" fillId="4" borderId="12" xfId="0" applyFont="1" applyFill="1" applyBorder="1" applyAlignment="1" applyProtection="1">
      <alignment wrapText="1"/>
      <protection hidden="1"/>
    </xf>
    <xf numFmtId="0" fontId="3" fillId="4" borderId="12" xfId="1" applyNumberFormat="1" applyFont="1" applyFill="1" applyBorder="1" applyAlignment="1" applyProtection="1">
      <alignment wrapText="1"/>
      <protection hidden="1"/>
    </xf>
    <xf numFmtId="164" fontId="3" fillId="4" borderId="12" xfId="1" applyFont="1" applyFill="1" applyBorder="1" applyAlignment="1" applyProtection="1">
      <alignment wrapText="1"/>
      <protection hidden="1"/>
    </xf>
    <xf numFmtId="165" fontId="3" fillId="4" borderId="12" xfId="1" applyNumberFormat="1" applyFont="1" applyFill="1" applyBorder="1" applyAlignment="1" applyProtection="1">
      <alignment wrapText="1"/>
      <protection hidden="1"/>
    </xf>
    <xf numFmtId="164" fontId="3" fillId="4" borderId="12" xfId="1" applyNumberFormat="1" applyFont="1" applyFill="1" applyBorder="1" applyAlignment="1" applyProtection="1">
      <alignment wrapText="1"/>
      <protection hidden="1"/>
    </xf>
    <xf numFmtId="165" fontId="3" fillId="4" borderId="13" xfId="1" applyNumberFormat="1" applyFont="1" applyFill="1" applyBorder="1" applyAlignment="1" applyProtection="1">
      <alignment wrapText="1"/>
      <protection hidden="1"/>
    </xf>
    <xf numFmtId="0" fontId="19" fillId="4" borderId="4" xfId="0" applyFont="1" applyFill="1" applyBorder="1" applyAlignment="1" applyProtection="1">
      <protection hidden="1"/>
    </xf>
    <xf numFmtId="0" fontId="19" fillId="4" borderId="0" xfId="0" applyFont="1" applyFill="1" applyBorder="1" applyAlignment="1" applyProtection="1">
      <alignment wrapText="1"/>
      <protection hidden="1"/>
    </xf>
    <xf numFmtId="164" fontId="19" fillId="4" borderId="0" xfId="0" applyNumberFormat="1" applyFont="1" applyFill="1" applyBorder="1" applyAlignment="1" applyProtection="1">
      <alignment wrapText="1"/>
      <protection hidden="1"/>
    </xf>
    <xf numFmtId="0" fontId="19" fillId="4" borderId="5" xfId="0" applyFont="1" applyFill="1" applyBorder="1" applyAlignment="1" applyProtection="1">
      <alignment wrapText="1"/>
      <protection hidden="1"/>
    </xf>
    <xf numFmtId="0" fontId="3" fillId="4" borderId="14" xfId="0" applyFont="1" applyFill="1" applyBorder="1" applyProtection="1">
      <protection hidden="1"/>
    </xf>
    <xf numFmtId="0" fontId="3" fillId="4" borderId="6" xfId="0" applyFont="1" applyFill="1" applyBorder="1" applyAlignment="1" applyProtection="1">
      <alignment wrapText="1"/>
      <protection hidden="1"/>
    </xf>
    <xf numFmtId="0" fontId="3" fillId="4" borderId="6" xfId="1" applyNumberFormat="1" applyFont="1" applyFill="1" applyBorder="1" applyAlignment="1" applyProtection="1">
      <alignment wrapText="1"/>
      <protection hidden="1"/>
    </xf>
    <xf numFmtId="164" fontId="3" fillId="4" borderId="6" xfId="1" applyFont="1" applyFill="1" applyBorder="1" applyAlignment="1" applyProtection="1">
      <alignment wrapText="1"/>
      <protection hidden="1"/>
    </xf>
    <xf numFmtId="165" fontId="3" fillId="4" borderId="6" xfId="1" applyNumberFormat="1" applyFont="1" applyFill="1" applyBorder="1" applyAlignment="1" applyProtection="1">
      <alignment wrapText="1"/>
      <protection hidden="1"/>
    </xf>
    <xf numFmtId="164" fontId="3" fillId="4" borderId="6"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4" fontId="5" fillId="2" borderId="0" xfId="1" applyFont="1" applyFill="1" applyBorder="1" applyAlignment="1" applyProtection="1">
      <alignment wrapText="1"/>
      <protection hidden="1"/>
    </xf>
    <xf numFmtId="165" fontId="5" fillId="2" borderId="0" xfId="1" applyNumberFormat="1" applyFont="1" applyFill="1" applyBorder="1" applyAlignment="1" applyProtection="1">
      <alignment wrapText="1"/>
      <protection hidden="1"/>
    </xf>
    <xf numFmtId="0" fontId="3" fillId="2" borderId="0" xfId="1" applyNumberFormat="1" applyFont="1" applyFill="1" applyBorder="1" applyAlignment="1" applyProtection="1">
      <alignment wrapText="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164" fontId="3" fillId="2" borderId="0" xfId="1" applyNumberFormat="1" applyFont="1" applyFill="1" applyBorder="1" applyProtection="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7"/>
  <sheetViews>
    <sheetView tabSelected="1" zoomScale="80" zoomScaleNormal="80" workbookViewId="0">
      <pane xSplit="2" ySplit="7" topLeftCell="C8" activePane="bottomRight" state="frozen"/>
      <selection pane="topRight" activeCell="C1" sqref="C1"/>
      <selection pane="bottomLeft" activeCell="A7" sqref="A7"/>
      <selection pane="bottomRight" activeCell="C8" sqref="C8"/>
    </sheetView>
  </sheetViews>
  <sheetFormatPr defaultColWidth="9.140625" defaultRowHeight="12.75" x14ac:dyDescent="0.2"/>
  <cols>
    <col min="1" max="1" width="8.85546875" style="5" bestFit="1" customWidth="1"/>
    <col min="2" max="2" width="65.42578125" style="100" bestFit="1" customWidth="1"/>
    <col min="3" max="3" width="12.42578125" style="5" customWidth="1"/>
    <col min="4" max="4" width="10.28515625" style="144" bestFit="1" customWidth="1"/>
    <col min="5" max="5" width="10.7109375" style="145" customWidth="1"/>
    <col min="6" max="6" width="10" style="144" bestFit="1" customWidth="1"/>
    <col min="7" max="7" width="7.7109375" style="145" bestFit="1" customWidth="1"/>
    <col min="8" max="8" width="10" style="148" bestFit="1" customWidth="1"/>
    <col min="9" max="9" width="10.28515625" style="145" customWidth="1"/>
    <col min="10" max="10" width="10" style="144" bestFit="1" customWidth="1"/>
    <col min="11" max="11" width="7.7109375" style="145" bestFit="1" customWidth="1"/>
    <col min="12" max="13" width="7.7109375" style="145" hidden="1" customWidth="1"/>
    <col min="14" max="14" width="11.28515625" style="145" bestFit="1" customWidth="1"/>
    <col min="15" max="15" width="11.7109375" style="145" bestFit="1" customWidth="1"/>
    <col min="16" max="16" width="9.28515625" style="5" bestFit="1" customWidth="1"/>
    <col min="17" max="17" width="9.85546875" style="5" bestFit="1" customWidth="1"/>
    <col min="18" max="19" width="9.28515625" style="5" bestFit="1" customWidth="1"/>
    <col min="20" max="20" width="10.28515625" style="5" bestFit="1" customWidth="1"/>
    <col min="21" max="21" width="9.28515625" style="145" bestFit="1" customWidth="1"/>
    <col min="22" max="22" width="9.85546875" style="145" bestFit="1" customWidth="1"/>
    <col min="23" max="23" width="0.7109375" style="5" customWidth="1"/>
    <col min="24" max="16384" width="9.140625" style="5"/>
  </cols>
  <sheetData>
    <row r="1" spans="1:22" ht="23.25" x14ac:dyDescent="0.35">
      <c r="A1" s="2" t="s">
        <v>165</v>
      </c>
      <c r="B1" s="3"/>
      <c r="C1" s="3"/>
      <c r="D1" s="3"/>
      <c r="E1" s="3"/>
      <c r="F1" s="3"/>
      <c r="G1" s="3"/>
      <c r="H1" s="3"/>
      <c r="I1" s="3"/>
      <c r="J1" s="3"/>
      <c r="K1" s="3"/>
      <c r="L1" s="3"/>
      <c r="M1" s="3"/>
      <c r="N1" s="3"/>
      <c r="O1" s="3"/>
      <c r="P1" s="3"/>
      <c r="Q1" s="3"/>
      <c r="R1" s="3"/>
      <c r="S1" s="3"/>
      <c r="T1" s="3"/>
      <c r="U1" s="3"/>
      <c r="V1" s="4"/>
    </row>
    <row r="2" spans="1:22" x14ac:dyDescent="0.2">
      <c r="A2" s="6"/>
      <c r="B2" s="7"/>
      <c r="C2" s="7"/>
      <c r="D2" s="7"/>
      <c r="E2" s="7"/>
      <c r="F2" s="7"/>
      <c r="G2" s="7"/>
      <c r="H2" s="7"/>
      <c r="I2" s="7"/>
      <c r="J2" s="7"/>
      <c r="K2" s="7"/>
      <c r="L2" s="7"/>
      <c r="M2" s="7"/>
      <c r="N2" s="7"/>
      <c r="O2" s="7"/>
      <c r="P2" s="7"/>
      <c r="Q2" s="7"/>
      <c r="R2" s="7"/>
      <c r="S2" s="7"/>
      <c r="T2" s="7"/>
      <c r="U2" s="7"/>
      <c r="V2" s="8"/>
    </row>
    <row r="3" spans="1:22" ht="15.75" x14ac:dyDescent="0.25">
      <c r="A3" s="9" t="s">
        <v>140</v>
      </c>
      <c r="B3" s="10"/>
      <c r="C3" s="10"/>
      <c r="D3" s="10"/>
      <c r="E3" s="10"/>
      <c r="F3" s="10"/>
      <c r="G3" s="10"/>
      <c r="H3" s="10"/>
      <c r="I3" s="10"/>
      <c r="J3" s="10"/>
      <c r="K3" s="10"/>
      <c r="L3" s="10"/>
      <c r="M3" s="10"/>
      <c r="N3" s="10"/>
      <c r="O3" s="10"/>
      <c r="P3" s="10"/>
      <c r="Q3" s="10"/>
      <c r="R3" s="10"/>
      <c r="S3" s="10"/>
      <c r="T3" s="10"/>
      <c r="U3" s="10"/>
      <c r="V3" s="11"/>
    </row>
    <row r="4" spans="1:22" ht="15.75" x14ac:dyDescent="0.25">
      <c r="A4" s="12"/>
      <c r="B4" s="13"/>
      <c r="C4" s="13"/>
      <c r="D4" s="9" t="s">
        <v>148</v>
      </c>
      <c r="E4" s="10"/>
      <c r="F4" s="10"/>
      <c r="G4" s="10"/>
      <c r="H4" s="10"/>
      <c r="I4" s="10"/>
      <c r="J4" s="10"/>
      <c r="K4" s="10"/>
      <c r="L4" s="10"/>
      <c r="M4" s="10"/>
      <c r="N4" s="10"/>
      <c r="O4" s="11"/>
      <c r="P4" s="9" t="s">
        <v>149</v>
      </c>
      <c r="Q4" s="10"/>
      <c r="R4" s="10"/>
      <c r="S4" s="10"/>
      <c r="T4" s="10"/>
      <c r="U4" s="10"/>
      <c r="V4" s="11"/>
    </row>
    <row r="5" spans="1:22" ht="84" customHeight="1" x14ac:dyDescent="0.2">
      <c r="A5" s="14" t="s">
        <v>0</v>
      </c>
      <c r="B5" s="15" t="s">
        <v>1</v>
      </c>
      <c r="C5" s="16" t="s">
        <v>2</v>
      </c>
      <c r="D5" s="17" t="s">
        <v>159</v>
      </c>
      <c r="E5" s="18" t="s">
        <v>114</v>
      </c>
      <c r="F5" s="17" t="s">
        <v>160</v>
      </c>
      <c r="G5" s="18" t="s">
        <v>115</v>
      </c>
      <c r="H5" s="17" t="s">
        <v>152</v>
      </c>
      <c r="I5" s="17" t="s">
        <v>122</v>
      </c>
      <c r="J5" s="17" t="s">
        <v>161</v>
      </c>
      <c r="K5" s="18" t="s">
        <v>124</v>
      </c>
      <c r="L5" s="18" t="s">
        <v>162</v>
      </c>
      <c r="M5" s="18" t="s">
        <v>163</v>
      </c>
      <c r="N5" s="17" t="s">
        <v>153</v>
      </c>
      <c r="O5" s="18" t="s">
        <v>139</v>
      </c>
      <c r="P5" s="19" t="s">
        <v>116</v>
      </c>
      <c r="Q5" s="19" t="s">
        <v>117</v>
      </c>
      <c r="R5" s="19" t="s">
        <v>118</v>
      </c>
      <c r="S5" s="19" t="s">
        <v>119</v>
      </c>
      <c r="T5" s="19" t="s">
        <v>120</v>
      </c>
      <c r="U5" s="17" t="s">
        <v>138</v>
      </c>
      <c r="V5" s="17" t="s">
        <v>138</v>
      </c>
    </row>
    <row r="6" spans="1:22" ht="13.5" customHeight="1" x14ac:dyDescent="0.2">
      <c r="A6" s="20"/>
      <c r="B6" s="20"/>
      <c r="C6" s="21"/>
      <c r="D6" s="22"/>
      <c r="E6" s="23"/>
      <c r="F6" s="22"/>
      <c r="G6" s="24"/>
      <c r="H6" s="22"/>
      <c r="I6" s="22"/>
      <c r="J6" s="22"/>
      <c r="K6" s="24"/>
      <c r="L6" s="24"/>
      <c r="M6" s="24"/>
      <c r="N6" s="23"/>
      <c r="O6" s="23"/>
      <c r="P6" s="25">
        <v>1.37</v>
      </c>
      <c r="Q6" s="25">
        <v>1.62</v>
      </c>
      <c r="R6" s="25">
        <v>1.47</v>
      </c>
      <c r="S6" s="25">
        <v>2.17</v>
      </c>
      <c r="T6" s="25">
        <v>3</v>
      </c>
      <c r="U6" s="26">
        <v>1.65</v>
      </c>
      <c r="V6" s="26">
        <v>2.1</v>
      </c>
    </row>
    <row r="7" spans="1:22" ht="13.5" customHeight="1" x14ac:dyDescent="0.2">
      <c r="A7" s="20"/>
      <c r="B7" s="20"/>
      <c r="C7" s="27" t="s">
        <v>103</v>
      </c>
      <c r="D7" s="28" t="s">
        <v>104</v>
      </c>
      <c r="E7" s="29" t="s">
        <v>104</v>
      </c>
      <c r="F7" s="28" t="s">
        <v>104</v>
      </c>
      <c r="G7" s="29" t="s">
        <v>104</v>
      </c>
      <c r="H7" s="28" t="s">
        <v>104</v>
      </c>
      <c r="I7" s="28" t="s">
        <v>104</v>
      </c>
      <c r="J7" s="28" t="s">
        <v>104</v>
      </c>
      <c r="K7" s="29" t="s">
        <v>104</v>
      </c>
      <c r="L7" s="29" t="s">
        <v>104</v>
      </c>
      <c r="M7" s="29" t="s">
        <v>104</v>
      </c>
      <c r="N7" s="29" t="s">
        <v>104</v>
      </c>
      <c r="O7" s="29" t="s">
        <v>104</v>
      </c>
      <c r="P7" s="30" t="s">
        <v>104</v>
      </c>
      <c r="Q7" s="30" t="s">
        <v>104</v>
      </c>
      <c r="R7" s="30" t="s">
        <v>104</v>
      </c>
      <c r="S7" s="30" t="s">
        <v>104</v>
      </c>
      <c r="T7" s="30" t="s">
        <v>104</v>
      </c>
      <c r="U7" s="28" t="s">
        <v>104</v>
      </c>
      <c r="V7" s="28" t="s">
        <v>104</v>
      </c>
    </row>
    <row r="8" spans="1:22" x14ac:dyDescent="0.2">
      <c r="A8" s="31"/>
      <c r="B8" s="32" t="s">
        <v>3</v>
      </c>
      <c r="C8" s="33"/>
      <c r="D8" s="34"/>
      <c r="E8" s="35"/>
      <c r="F8" s="36"/>
      <c r="G8" s="35"/>
      <c r="H8" s="36"/>
      <c r="I8" s="35"/>
      <c r="J8" s="34"/>
      <c r="K8" s="34"/>
      <c r="L8" s="34"/>
      <c r="M8" s="34"/>
      <c r="N8" s="35"/>
      <c r="O8" s="35"/>
      <c r="P8" s="37"/>
      <c r="Q8" s="38"/>
      <c r="R8" s="38"/>
      <c r="S8" s="38"/>
      <c r="T8" s="38"/>
      <c r="U8" s="34"/>
      <c r="V8" s="39"/>
    </row>
    <row r="9" spans="1:22" x14ac:dyDescent="0.2">
      <c r="A9" s="40"/>
      <c r="B9" s="41"/>
      <c r="C9" s="42"/>
      <c r="D9" s="43"/>
      <c r="E9" s="44"/>
      <c r="F9" s="45"/>
      <c r="G9" s="44"/>
      <c r="H9" s="46"/>
      <c r="I9" s="43"/>
      <c r="J9" s="45"/>
      <c r="K9" s="44"/>
      <c r="L9" s="44"/>
      <c r="M9" s="44"/>
      <c r="N9" s="45"/>
      <c r="O9" s="44"/>
      <c r="P9" s="47"/>
      <c r="Q9" s="48"/>
      <c r="R9" s="48"/>
      <c r="S9" s="48"/>
      <c r="T9" s="48"/>
      <c r="U9" s="43"/>
      <c r="V9" s="43"/>
    </row>
    <row r="10" spans="1:22" x14ac:dyDescent="0.2">
      <c r="A10" s="49"/>
      <c r="B10" s="50" t="s">
        <v>106</v>
      </c>
      <c r="C10" s="51"/>
      <c r="D10" s="52"/>
      <c r="E10" s="53"/>
      <c r="F10" s="54"/>
      <c r="G10" s="53"/>
      <c r="H10" s="55"/>
      <c r="I10" s="53"/>
      <c r="J10" s="56"/>
      <c r="K10" s="53"/>
      <c r="L10" s="53"/>
      <c r="M10" s="53"/>
      <c r="N10" s="54"/>
      <c r="O10" s="53"/>
      <c r="P10" s="57"/>
      <c r="Q10" s="58"/>
      <c r="R10" s="58"/>
      <c r="S10" s="58"/>
      <c r="T10" s="58"/>
      <c r="U10" s="56"/>
      <c r="V10" s="56"/>
    </row>
    <row r="11" spans="1:22" x14ac:dyDescent="0.2">
      <c r="A11" s="59" t="s">
        <v>4</v>
      </c>
      <c r="B11" s="60" t="s">
        <v>25</v>
      </c>
      <c r="C11" s="56">
        <v>15</v>
      </c>
      <c r="D11" s="56">
        <f t="shared" ref="D11:D16" si="0">ROUND(E11*C11,1)</f>
        <v>568.5</v>
      </c>
      <c r="E11" s="53">
        <v>37.902999999999999</v>
      </c>
      <c r="F11" s="56">
        <v>191.2</v>
      </c>
      <c r="G11" s="53">
        <f t="shared" ref="G11:G16" si="1">F11/C11</f>
        <v>12.746666666666666</v>
      </c>
      <c r="H11" s="56">
        <f t="shared" ref="H11:H25" si="2">ROUND(I11*C11,1)</f>
        <v>269.8</v>
      </c>
      <c r="I11" s="53">
        <v>17.9874746208</v>
      </c>
      <c r="J11" s="56">
        <v>268</v>
      </c>
      <c r="K11" s="53">
        <f t="shared" ref="K11:K25" si="3">J11/C11</f>
        <v>17.866666666666667</v>
      </c>
      <c r="L11" s="61"/>
      <c r="M11" s="61"/>
      <c r="N11" s="56">
        <f t="shared" ref="N11:N25" si="4">ROUND(O11*C11,1)</f>
        <v>259.10000000000002</v>
      </c>
      <c r="O11" s="53">
        <v>17.275880000000001</v>
      </c>
      <c r="P11" s="62">
        <f>ROUND($C11*$G11*P$6,1)</f>
        <v>261.89999999999998</v>
      </c>
      <c r="Q11" s="62">
        <f t="shared" ref="Q11:Q18" si="5">ROUND($C11*$G11*Q$6,)</f>
        <v>310</v>
      </c>
      <c r="R11" s="62">
        <f t="shared" ref="R11:T25" si="6">ROUND($C11*$G11*R$6,1)</f>
        <v>281.10000000000002</v>
      </c>
      <c r="S11" s="62">
        <f t="shared" si="6"/>
        <v>414.9</v>
      </c>
      <c r="T11" s="62">
        <f t="shared" si="6"/>
        <v>573.6</v>
      </c>
      <c r="U11" s="56">
        <f t="shared" ref="U11:V25" si="7">ROUND($H11*U$6,1)</f>
        <v>445.2</v>
      </c>
      <c r="V11" s="56">
        <f t="shared" si="7"/>
        <v>566.6</v>
      </c>
    </row>
    <row r="12" spans="1:22" x14ac:dyDescent="0.2">
      <c r="A12" s="59" t="s">
        <v>5</v>
      </c>
      <c r="B12" s="60" t="s">
        <v>6</v>
      </c>
      <c r="C12" s="56">
        <v>15</v>
      </c>
      <c r="D12" s="56">
        <f t="shared" si="0"/>
        <v>568.5</v>
      </c>
      <c r="E12" s="53">
        <v>37.902999999999999</v>
      </c>
      <c r="F12" s="56">
        <v>266.7</v>
      </c>
      <c r="G12" s="53">
        <f t="shared" si="1"/>
        <v>17.779999999999998</v>
      </c>
      <c r="H12" s="56">
        <f t="shared" si="2"/>
        <v>269.8</v>
      </c>
      <c r="I12" s="53">
        <v>17.9874746208</v>
      </c>
      <c r="J12" s="56">
        <v>268</v>
      </c>
      <c r="K12" s="53">
        <f t="shared" si="3"/>
        <v>17.866666666666667</v>
      </c>
      <c r="L12" s="61"/>
      <c r="M12" s="61"/>
      <c r="N12" s="56">
        <f t="shared" si="4"/>
        <v>259.10000000000002</v>
      </c>
      <c r="O12" s="53">
        <v>17.275880000000001</v>
      </c>
      <c r="P12" s="62">
        <f>ROUND($C12*$G12*P$6,1)</f>
        <v>365.4</v>
      </c>
      <c r="Q12" s="62">
        <f t="shared" si="5"/>
        <v>432</v>
      </c>
      <c r="R12" s="62">
        <f t="shared" si="6"/>
        <v>392</v>
      </c>
      <c r="S12" s="62">
        <f t="shared" si="6"/>
        <v>578.70000000000005</v>
      </c>
      <c r="T12" s="62">
        <f t="shared" si="6"/>
        <v>800.1</v>
      </c>
      <c r="U12" s="56">
        <f t="shared" si="7"/>
        <v>445.2</v>
      </c>
      <c r="V12" s="56">
        <f t="shared" si="7"/>
        <v>566.6</v>
      </c>
    </row>
    <row r="13" spans="1:22" x14ac:dyDescent="0.2">
      <c r="A13" s="59" t="s">
        <v>7</v>
      </c>
      <c r="B13" s="60" t="s">
        <v>8</v>
      </c>
      <c r="C13" s="56">
        <v>5</v>
      </c>
      <c r="D13" s="56">
        <f t="shared" si="0"/>
        <v>189.5</v>
      </c>
      <c r="E13" s="53">
        <v>37.902999999999999</v>
      </c>
      <c r="F13" s="56">
        <v>88.8</v>
      </c>
      <c r="G13" s="53">
        <f t="shared" si="1"/>
        <v>17.759999999999998</v>
      </c>
      <c r="H13" s="56">
        <f t="shared" si="2"/>
        <v>90.1</v>
      </c>
      <c r="I13" s="53">
        <v>18.011204798400005</v>
      </c>
      <c r="J13" s="56">
        <v>89.5</v>
      </c>
      <c r="K13" s="53">
        <f t="shared" si="3"/>
        <v>17.899999999999999</v>
      </c>
      <c r="L13" s="61"/>
      <c r="M13" s="61"/>
      <c r="N13" s="56">
        <f t="shared" si="4"/>
        <v>86.4</v>
      </c>
      <c r="O13" s="53">
        <v>17.275880000000001</v>
      </c>
      <c r="P13" s="62">
        <f>ROUND($C13*$G13*P$6,1)</f>
        <v>121.7</v>
      </c>
      <c r="Q13" s="62">
        <f t="shared" si="5"/>
        <v>144</v>
      </c>
      <c r="R13" s="62">
        <f t="shared" si="6"/>
        <v>130.5</v>
      </c>
      <c r="S13" s="62">
        <f t="shared" si="6"/>
        <v>192.7</v>
      </c>
      <c r="T13" s="62">
        <f t="shared" si="6"/>
        <v>266.39999999999998</v>
      </c>
      <c r="U13" s="56">
        <f t="shared" si="7"/>
        <v>148.69999999999999</v>
      </c>
      <c r="V13" s="56">
        <f t="shared" si="7"/>
        <v>189.2</v>
      </c>
    </row>
    <row r="14" spans="1:22" x14ac:dyDescent="0.2">
      <c r="A14" s="59" t="s">
        <v>9</v>
      </c>
      <c r="B14" s="60" t="s">
        <v>10</v>
      </c>
      <c r="C14" s="56">
        <v>6</v>
      </c>
      <c r="D14" s="56">
        <f t="shared" si="0"/>
        <v>227.4</v>
      </c>
      <c r="E14" s="53">
        <v>37.902999999999999</v>
      </c>
      <c r="F14" s="56">
        <v>106.8</v>
      </c>
      <c r="G14" s="53">
        <f t="shared" si="1"/>
        <v>17.8</v>
      </c>
      <c r="H14" s="56">
        <f t="shared" si="2"/>
        <v>108.1</v>
      </c>
      <c r="I14" s="53">
        <v>18.011204798400005</v>
      </c>
      <c r="J14" s="56">
        <v>107.3</v>
      </c>
      <c r="K14" s="53">
        <f t="shared" si="3"/>
        <v>17.883333333333333</v>
      </c>
      <c r="L14" s="61"/>
      <c r="M14" s="61"/>
      <c r="N14" s="56">
        <f t="shared" si="4"/>
        <v>103.7</v>
      </c>
      <c r="O14" s="53">
        <v>17.275880000000001</v>
      </c>
      <c r="P14" s="62">
        <f>ROUND($C14*$G14*P$6,1)</f>
        <v>146.30000000000001</v>
      </c>
      <c r="Q14" s="62">
        <f t="shared" si="5"/>
        <v>173</v>
      </c>
      <c r="R14" s="62">
        <f t="shared" si="6"/>
        <v>157</v>
      </c>
      <c r="S14" s="62">
        <f t="shared" si="6"/>
        <v>231.8</v>
      </c>
      <c r="T14" s="62">
        <f t="shared" si="6"/>
        <v>320.39999999999998</v>
      </c>
      <c r="U14" s="56">
        <f t="shared" si="7"/>
        <v>178.4</v>
      </c>
      <c r="V14" s="56">
        <f t="shared" si="7"/>
        <v>227</v>
      </c>
    </row>
    <row r="15" spans="1:22" x14ac:dyDescent="0.2">
      <c r="A15" s="59" t="s">
        <v>11</v>
      </c>
      <c r="B15" s="60" t="s">
        <v>12</v>
      </c>
      <c r="C15" s="56">
        <v>8</v>
      </c>
      <c r="D15" s="56">
        <f t="shared" si="0"/>
        <v>303.2</v>
      </c>
      <c r="E15" s="53">
        <v>37.902999999999999</v>
      </c>
      <c r="F15" s="56">
        <v>142.30000000000001</v>
      </c>
      <c r="G15" s="53">
        <f t="shared" si="1"/>
        <v>17.787500000000001</v>
      </c>
      <c r="H15" s="56">
        <f t="shared" si="2"/>
        <v>144.1</v>
      </c>
      <c r="I15" s="53">
        <v>18.011204798400005</v>
      </c>
      <c r="J15" s="56">
        <v>142.9</v>
      </c>
      <c r="K15" s="53">
        <f t="shared" si="3"/>
        <v>17.862500000000001</v>
      </c>
      <c r="L15" s="61"/>
      <c r="M15" s="61"/>
      <c r="N15" s="56">
        <f t="shared" si="4"/>
        <v>138.1</v>
      </c>
      <c r="O15" s="53">
        <f>(130.32/8)*1.06</f>
        <v>17.267399999999999</v>
      </c>
      <c r="P15" s="62">
        <v>0</v>
      </c>
      <c r="Q15" s="62">
        <f t="shared" si="5"/>
        <v>231</v>
      </c>
      <c r="R15" s="62">
        <f t="shared" si="6"/>
        <v>209.2</v>
      </c>
      <c r="S15" s="62">
        <f t="shared" si="6"/>
        <v>308.8</v>
      </c>
      <c r="T15" s="62">
        <f t="shared" si="6"/>
        <v>426.9</v>
      </c>
      <c r="U15" s="56">
        <f t="shared" si="7"/>
        <v>237.8</v>
      </c>
      <c r="V15" s="56">
        <f t="shared" si="7"/>
        <v>302.60000000000002</v>
      </c>
    </row>
    <row r="16" spans="1:22" x14ac:dyDescent="0.2">
      <c r="A16" s="59" t="s">
        <v>13</v>
      </c>
      <c r="B16" s="60" t="s">
        <v>14</v>
      </c>
      <c r="C16" s="56">
        <v>14</v>
      </c>
      <c r="D16" s="56">
        <f t="shared" si="0"/>
        <v>530.6</v>
      </c>
      <c r="E16" s="53">
        <v>37.902999999999999</v>
      </c>
      <c r="F16" s="56">
        <v>249.1</v>
      </c>
      <c r="G16" s="53">
        <f t="shared" si="1"/>
        <v>17.792857142857141</v>
      </c>
      <c r="H16" s="56">
        <f t="shared" si="2"/>
        <v>252.2</v>
      </c>
      <c r="I16" s="53">
        <v>18.011204798400005</v>
      </c>
      <c r="J16" s="56">
        <v>250.2</v>
      </c>
      <c r="K16" s="53">
        <f t="shared" si="3"/>
        <v>17.87142857142857</v>
      </c>
      <c r="L16" s="61"/>
      <c r="M16" s="61"/>
      <c r="N16" s="56">
        <f t="shared" si="4"/>
        <v>241.9</v>
      </c>
      <c r="O16" s="53">
        <v>17.275880000000001</v>
      </c>
      <c r="P16" s="62">
        <f t="shared" ref="P16:P21" si="8">ROUND($C16*$G16*P$6,1)</f>
        <v>341.3</v>
      </c>
      <c r="Q16" s="62">
        <f t="shared" si="5"/>
        <v>404</v>
      </c>
      <c r="R16" s="62">
        <f t="shared" si="6"/>
        <v>366.2</v>
      </c>
      <c r="S16" s="62">
        <f t="shared" si="6"/>
        <v>540.5</v>
      </c>
      <c r="T16" s="62">
        <f t="shared" si="6"/>
        <v>747.3</v>
      </c>
      <c r="U16" s="56">
        <f t="shared" si="7"/>
        <v>416.1</v>
      </c>
      <c r="V16" s="56">
        <f t="shared" si="7"/>
        <v>529.6</v>
      </c>
    </row>
    <row r="17" spans="1:22" x14ac:dyDescent="0.2">
      <c r="A17" s="59" t="s">
        <v>20</v>
      </c>
      <c r="B17" s="60" t="s">
        <v>26</v>
      </c>
      <c r="C17" s="56">
        <v>0</v>
      </c>
      <c r="D17" s="56">
        <v>0</v>
      </c>
      <c r="E17" s="53">
        <v>37.902999999999999</v>
      </c>
      <c r="F17" s="56"/>
      <c r="G17" s="53">
        <v>0</v>
      </c>
      <c r="H17" s="56">
        <f t="shared" si="2"/>
        <v>0</v>
      </c>
      <c r="I17" s="53">
        <v>0</v>
      </c>
      <c r="J17" s="56">
        <v>0</v>
      </c>
      <c r="K17" s="53">
        <v>0</v>
      </c>
      <c r="L17" s="61"/>
      <c r="M17" s="61"/>
      <c r="N17" s="56">
        <f t="shared" si="4"/>
        <v>0</v>
      </c>
      <c r="O17" s="53">
        <v>0</v>
      </c>
      <c r="P17" s="62">
        <f t="shared" si="8"/>
        <v>0</v>
      </c>
      <c r="Q17" s="62">
        <f t="shared" si="5"/>
        <v>0</v>
      </c>
      <c r="R17" s="62">
        <f t="shared" si="6"/>
        <v>0</v>
      </c>
      <c r="S17" s="62">
        <f t="shared" si="6"/>
        <v>0</v>
      </c>
      <c r="T17" s="62">
        <f t="shared" si="6"/>
        <v>0</v>
      </c>
      <c r="U17" s="56">
        <f t="shared" si="7"/>
        <v>0</v>
      </c>
      <c r="V17" s="56">
        <f t="shared" si="7"/>
        <v>0</v>
      </c>
    </row>
    <row r="18" spans="1:22" x14ac:dyDescent="0.2">
      <c r="A18" s="59" t="s">
        <v>21</v>
      </c>
      <c r="B18" s="60" t="s">
        <v>27</v>
      </c>
      <c r="C18" s="56">
        <v>0</v>
      </c>
      <c r="D18" s="56">
        <v>0</v>
      </c>
      <c r="E18" s="53">
        <v>37.902999999999999</v>
      </c>
      <c r="F18" s="56"/>
      <c r="G18" s="53">
        <v>0</v>
      </c>
      <c r="H18" s="56">
        <f t="shared" si="2"/>
        <v>0</v>
      </c>
      <c r="I18" s="53">
        <v>0</v>
      </c>
      <c r="J18" s="56">
        <v>0</v>
      </c>
      <c r="K18" s="53">
        <v>0</v>
      </c>
      <c r="L18" s="61"/>
      <c r="M18" s="61"/>
      <c r="N18" s="56">
        <f t="shared" si="4"/>
        <v>0</v>
      </c>
      <c r="O18" s="53">
        <v>0</v>
      </c>
      <c r="P18" s="62">
        <f t="shared" si="8"/>
        <v>0</v>
      </c>
      <c r="Q18" s="62">
        <f t="shared" si="5"/>
        <v>0</v>
      </c>
      <c r="R18" s="62">
        <f t="shared" si="6"/>
        <v>0</v>
      </c>
      <c r="S18" s="62">
        <f t="shared" si="6"/>
        <v>0</v>
      </c>
      <c r="T18" s="62">
        <f t="shared" si="6"/>
        <v>0</v>
      </c>
      <c r="U18" s="56">
        <f t="shared" si="7"/>
        <v>0</v>
      </c>
      <c r="V18" s="56">
        <f t="shared" si="7"/>
        <v>0</v>
      </c>
    </row>
    <row r="19" spans="1:22" x14ac:dyDescent="0.2">
      <c r="A19" s="59" t="s">
        <v>22</v>
      </c>
      <c r="B19" s="60" t="s">
        <v>102</v>
      </c>
      <c r="C19" s="56">
        <v>15</v>
      </c>
      <c r="D19" s="56">
        <f t="shared" ref="D19:D25" si="9">ROUND(E19*C19,1)</f>
        <v>568.5</v>
      </c>
      <c r="E19" s="53">
        <v>37.902999999999999</v>
      </c>
      <c r="F19" s="56">
        <v>302.7</v>
      </c>
      <c r="G19" s="53">
        <f t="shared" ref="G19:G25" si="10">F19/C19</f>
        <v>20.18</v>
      </c>
      <c r="H19" s="56">
        <f t="shared" si="2"/>
        <v>305.8</v>
      </c>
      <c r="I19" s="53">
        <v>20.384222558400001</v>
      </c>
      <c r="J19" s="56">
        <v>453</v>
      </c>
      <c r="K19" s="53">
        <f t="shared" si="3"/>
        <v>30.2</v>
      </c>
      <c r="L19" s="61"/>
      <c r="M19" s="61"/>
      <c r="N19" s="56">
        <f t="shared" si="4"/>
        <v>478.3</v>
      </c>
      <c r="O19" s="53">
        <f t="shared" ref="O19:O24" si="11">((423.7/C19)*1.06)*1.065</f>
        <v>31.887661999999999</v>
      </c>
      <c r="P19" s="62">
        <f t="shared" si="8"/>
        <v>414.7</v>
      </c>
      <c r="Q19" s="62">
        <v>0</v>
      </c>
      <c r="R19" s="62">
        <f t="shared" si="6"/>
        <v>445</v>
      </c>
      <c r="S19" s="62">
        <f t="shared" si="6"/>
        <v>656.9</v>
      </c>
      <c r="T19" s="62">
        <f t="shared" si="6"/>
        <v>908.1</v>
      </c>
      <c r="U19" s="56">
        <f t="shared" si="7"/>
        <v>504.6</v>
      </c>
      <c r="V19" s="56">
        <f t="shared" si="7"/>
        <v>642.20000000000005</v>
      </c>
    </row>
    <row r="20" spans="1:22" x14ac:dyDescent="0.2">
      <c r="A20" s="59" t="s">
        <v>23</v>
      </c>
      <c r="B20" s="60" t="s">
        <v>102</v>
      </c>
      <c r="C20" s="56">
        <v>30</v>
      </c>
      <c r="D20" s="56">
        <f t="shared" si="9"/>
        <v>1137.0999999999999</v>
      </c>
      <c r="E20" s="53">
        <v>37.902999999999999</v>
      </c>
      <c r="F20" s="56">
        <v>302.7</v>
      </c>
      <c r="G20" s="53">
        <f t="shared" si="10"/>
        <v>10.09</v>
      </c>
      <c r="H20" s="56">
        <f t="shared" si="2"/>
        <v>305.8</v>
      </c>
      <c r="I20" s="53">
        <v>10.192111279200001</v>
      </c>
      <c r="J20" s="56">
        <v>453</v>
      </c>
      <c r="K20" s="53">
        <f t="shared" si="3"/>
        <v>15.1</v>
      </c>
      <c r="L20" s="61"/>
      <c r="M20" s="61"/>
      <c r="N20" s="56">
        <f t="shared" si="4"/>
        <v>478.3</v>
      </c>
      <c r="O20" s="53">
        <f t="shared" si="11"/>
        <v>15.943830999999999</v>
      </c>
      <c r="P20" s="62">
        <f t="shared" si="8"/>
        <v>414.7</v>
      </c>
      <c r="Q20" s="62">
        <v>0</v>
      </c>
      <c r="R20" s="62">
        <f t="shared" si="6"/>
        <v>445</v>
      </c>
      <c r="S20" s="62">
        <f t="shared" si="6"/>
        <v>656.9</v>
      </c>
      <c r="T20" s="62">
        <f t="shared" si="6"/>
        <v>908.1</v>
      </c>
      <c r="U20" s="56">
        <f t="shared" si="7"/>
        <v>504.6</v>
      </c>
      <c r="V20" s="56">
        <f t="shared" si="7"/>
        <v>642.20000000000005</v>
      </c>
    </row>
    <row r="21" spans="1:22" x14ac:dyDescent="0.2">
      <c r="A21" s="59" t="s">
        <v>24</v>
      </c>
      <c r="B21" s="60" t="s">
        <v>102</v>
      </c>
      <c r="C21" s="56">
        <v>45</v>
      </c>
      <c r="D21" s="56">
        <f t="shared" si="9"/>
        <v>1705.6</v>
      </c>
      <c r="E21" s="53">
        <v>37.902999999999999</v>
      </c>
      <c r="F21" s="56">
        <v>302.7</v>
      </c>
      <c r="G21" s="53">
        <f t="shared" si="10"/>
        <v>6.7266666666666666</v>
      </c>
      <c r="H21" s="56">
        <f t="shared" si="2"/>
        <v>305.8</v>
      </c>
      <c r="I21" s="53">
        <v>6.7947408528000004</v>
      </c>
      <c r="J21" s="56">
        <v>453</v>
      </c>
      <c r="K21" s="53">
        <f t="shared" si="3"/>
        <v>10.066666666666666</v>
      </c>
      <c r="L21" s="61"/>
      <c r="M21" s="61"/>
      <c r="N21" s="56">
        <f t="shared" si="4"/>
        <v>478.3</v>
      </c>
      <c r="O21" s="53">
        <f t="shared" si="11"/>
        <v>10.629220666666667</v>
      </c>
      <c r="P21" s="62">
        <f t="shared" si="8"/>
        <v>414.7</v>
      </c>
      <c r="Q21" s="62">
        <v>0</v>
      </c>
      <c r="R21" s="62">
        <f t="shared" si="6"/>
        <v>445</v>
      </c>
      <c r="S21" s="62">
        <f t="shared" si="6"/>
        <v>656.9</v>
      </c>
      <c r="T21" s="62">
        <f t="shared" si="6"/>
        <v>908.1</v>
      </c>
      <c r="U21" s="56">
        <f t="shared" si="7"/>
        <v>504.6</v>
      </c>
      <c r="V21" s="56">
        <f t="shared" si="7"/>
        <v>642.20000000000005</v>
      </c>
    </row>
    <row r="22" spans="1:22" x14ac:dyDescent="0.2">
      <c r="A22" s="59" t="s">
        <v>17</v>
      </c>
      <c r="B22" s="60" t="s">
        <v>101</v>
      </c>
      <c r="C22" s="56">
        <v>15</v>
      </c>
      <c r="D22" s="56">
        <f t="shared" si="9"/>
        <v>568.5</v>
      </c>
      <c r="E22" s="53">
        <v>37.902999999999999</v>
      </c>
      <c r="F22" s="56">
        <v>340.6</v>
      </c>
      <c r="G22" s="53">
        <f t="shared" si="10"/>
        <v>22.706666666666667</v>
      </c>
      <c r="H22" s="56">
        <f t="shared" si="2"/>
        <v>305.8</v>
      </c>
      <c r="I22" s="53">
        <v>20.384222558400001</v>
      </c>
      <c r="J22" s="56">
        <v>453</v>
      </c>
      <c r="K22" s="53">
        <f t="shared" si="3"/>
        <v>30.2</v>
      </c>
      <c r="L22" s="61"/>
      <c r="M22" s="61"/>
      <c r="N22" s="56">
        <f t="shared" si="4"/>
        <v>478.3</v>
      </c>
      <c r="O22" s="53">
        <f t="shared" si="11"/>
        <v>31.887661999999999</v>
      </c>
      <c r="P22" s="62">
        <v>0</v>
      </c>
      <c r="Q22" s="62">
        <f>ROUND($C22*$G22*Q$6,)</f>
        <v>552</v>
      </c>
      <c r="R22" s="62">
        <f t="shared" si="6"/>
        <v>500.7</v>
      </c>
      <c r="S22" s="62">
        <f t="shared" si="6"/>
        <v>739.1</v>
      </c>
      <c r="T22" s="62">
        <f t="shared" si="6"/>
        <v>1021.8</v>
      </c>
      <c r="U22" s="56">
        <f t="shared" si="7"/>
        <v>504.6</v>
      </c>
      <c r="V22" s="56">
        <f t="shared" si="7"/>
        <v>642.20000000000005</v>
      </c>
    </row>
    <row r="23" spans="1:22" x14ac:dyDescent="0.2">
      <c r="A23" s="59" t="s">
        <v>18</v>
      </c>
      <c r="B23" s="60" t="s">
        <v>101</v>
      </c>
      <c r="C23" s="56">
        <v>30</v>
      </c>
      <c r="D23" s="56">
        <f t="shared" si="9"/>
        <v>1137.0999999999999</v>
      </c>
      <c r="E23" s="53">
        <v>37.902999999999999</v>
      </c>
      <c r="F23" s="56">
        <v>340.6</v>
      </c>
      <c r="G23" s="53">
        <f t="shared" si="10"/>
        <v>11.353333333333333</v>
      </c>
      <c r="H23" s="56">
        <f t="shared" si="2"/>
        <v>305.8</v>
      </c>
      <c r="I23" s="53">
        <v>10.192111279200001</v>
      </c>
      <c r="J23" s="56">
        <v>453</v>
      </c>
      <c r="K23" s="53">
        <f t="shared" si="3"/>
        <v>15.1</v>
      </c>
      <c r="L23" s="61"/>
      <c r="M23" s="61"/>
      <c r="N23" s="56">
        <f t="shared" si="4"/>
        <v>478.3</v>
      </c>
      <c r="O23" s="53">
        <f t="shared" si="11"/>
        <v>15.943830999999999</v>
      </c>
      <c r="P23" s="62">
        <v>0</v>
      </c>
      <c r="Q23" s="62">
        <f>ROUND($C23*$G23*Q$6,)</f>
        <v>552</v>
      </c>
      <c r="R23" s="62">
        <f t="shared" si="6"/>
        <v>500.7</v>
      </c>
      <c r="S23" s="62">
        <f t="shared" si="6"/>
        <v>739.1</v>
      </c>
      <c r="T23" s="62">
        <f t="shared" si="6"/>
        <v>1021.8</v>
      </c>
      <c r="U23" s="56">
        <f t="shared" si="7"/>
        <v>504.6</v>
      </c>
      <c r="V23" s="56">
        <f t="shared" si="7"/>
        <v>642.20000000000005</v>
      </c>
    </row>
    <row r="24" spans="1:22" x14ac:dyDescent="0.2">
      <c r="A24" s="59" t="s">
        <v>19</v>
      </c>
      <c r="B24" s="60" t="s">
        <v>101</v>
      </c>
      <c r="C24" s="56">
        <v>45</v>
      </c>
      <c r="D24" s="56">
        <f t="shared" si="9"/>
        <v>1705.6</v>
      </c>
      <c r="E24" s="53">
        <v>37.902999999999999</v>
      </c>
      <c r="F24" s="56">
        <v>340.6</v>
      </c>
      <c r="G24" s="53">
        <f t="shared" si="10"/>
        <v>7.568888888888889</v>
      </c>
      <c r="H24" s="56">
        <f t="shared" si="2"/>
        <v>305.8</v>
      </c>
      <c r="I24" s="53">
        <v>6.7947408528000004</v>
      </c>
      <c r="J24" s="56">
        <v>453</v>
      </c>
      <c r="K24" s="53">
        <f t="shared" si="3"/>
        <v>10.066666666666666</v>
      </c>
      <c r="L24" s="61"/>
      <c r="M24" s="61"/>
      <c r="N24" s="56">
        <f t="shared" si="4"/>
        <v>478.3</v>
      </c>
      <c r="O24" s="53">
        <f t="shared" si="11"/>
        <v>10.629220666666667</v>
      </c>
      <c r="P24" s="62">
        <v>0</v>
      </c>
      <c r="Q24" s="62">
        <f>ROUND($C24*$G24*Q$6,)</f>
        <v>552</v>
      </c>
      <c r="R24" s="62">
        <f t="shared" si="6"/>
        <v>500.7</v>
      </c>
      <c r="S24" s="62">
        <f t="shared" si="6"/>
        <v>739.1</v>
      </c>
      <c r="T24" s="62">
        <f t="shared" si="6"/>
        <v>1021.8</v>
      </c>
      <c r="U24" s="56">
        <f t="shared" si="7"/>
        <v>504.6</v>
      </c>
      <c r="V24" s="56">
        <f t="shared" si="7"/>
        <v>642.20000000000005</v>
      </c>
    </row>
    <row r="25" spans="1:22" x14ac:dyDescent="0.2">
      <c r="A25" s="59" t="s">
        <v>15</v>
      </c>
      <c r="B25" s="63" t="s">
        <v>16</v>
      </c>
      <c r="C25" s="56">
        <v>21.43</v>
      </c>
      <c r="D25" s="56">
        <f t="shared" si="9"/>
        <v>812.3</v>
      </c>
      <c r="E25" s="53">
        <v>37.902999999999999</v>
      </c>
      <c r="F25" s="56">
        <v>381.2</v>
      </c>
      <c r="G25" s="53">
        <f t="shared" si="10"/>
        <v>17.78814745683621</v>
      </c>
      <c r="H25" s="56">
        <f t="shared" si="2"/>
        <v>385.4</v>
      </c>
      <c r="I25" s="53">
        <v>17.983111723005138</v>
      </c>
      <c r="J25" s="56">
        <v>357.4</v>
      </c>
      <c r="K25" s="53">
        <f t="shared" si="3"/>
        <v>16.677554829678019</v>
      </c>
      <c r="L25" s="61"/>
      <c r="M25" s="61"/>
      <c r="N25" s="56">
        <f t="shared" si="4"/>
        <v>394.3</v>
      </c>
      <c r="O25" s="53">
        <v>18.399000000000001</v>
      </c>
      <c r="P25" s="62">
        <f>ROUND($C25*$G25*P$6,1)</f>
        <v>522.20000000000005</v>
      </c>
      <c r="Q25" s="62">
        <f>ROUND($C25*$G25*Q$6,)</f>
        <v>618</v>
      </c>
      <c r="R25" s="62">
        <f t="shared" si="6"/>
        <v>560.4</v>
      </c>
      <c r="S25" s="62">
        <f t="shared" si="6"/>
        <v>827.2</v>
      </c>
      <c r="T25" s="62">
        <f t="shared" si="6"/>
        <v>1143.5999999999999</v>
      </c>
      <c r="U25" s="56">
        <f t="shared" si="7"/>
        <v>635.9</v>
      </c>
      <c r="V25" s="56">
        <f t="shared" si="7"/>
        <v>809.3</v>
      </c>
    </row>
    <row r="26" spans="1:22" x14ac:dyDescent="0.2">
      <c r="A26" s="64"/>
      <c r="B26" s="65"/>
      <c r="C26" s="66"/>
      <c r="D26" s="66"/>
      <c r="E26" s="67"/>
      <c r="F26" s="66"/>
      <c r="G26" s="67"/>
      <c r="H26" s="68"/>
      <c r="I26" s="67"/>
      <c r="J26" s="66"/>
      <c r="K26" s="67"/>
      <c r="L26" s="67"/>
      <c r="M26" s="67"/>
      <c r="N26" s="66"/>
      <c r="O26" s="67"/>
      <c r="P26" s="69"/>
      <c r="Q26" s="69"/>
      <c r="R26" s="69"/>
      <c r="S26" s="69"/>
      <c r="T26" s="69"/>
      <c r="U26" s="67"/>
      <c r="V26" s="67"/>
    </row>
    <row r="27" spans="1:22" x14ac:dyDescent="0.2">
      <c r="A27" s="31"/>
      <c r="B27" s="32" t="s">
        <v>28</v>
      </c>
      <c r="C27" s="33"/>
      <c r="D27" s="34"/>
      <c r="E27" s="35"/>
      <c r="F27" s="36"/>
      <c r="G27" s="35"/>
      <c r="H27" s="36"/>
      <c r="I27" s="35"/>
      <c r="J27" s="34"/>
      <c r="K27" s="34"/>
      <c r="L27" s="34"/>
      <c r="M27" s="34"/>
      <c r="N27" s="35"/>
      <c r="O27" s="35"/>
      <c r="P27" s="37"/>
      <c r="Q27" s="38"/>
      <c r="R27" s="38"/>
      <c r="S27" s="38"/>
      <c r="T27" s="38"/>
      <c r="U27" s="34"/>
      <c r="V27" s="39"/>
    </row>
    <row r="28" spans="1:22" x14ac:dyDescent="0.2">
      <c r="A28" s="70"/>
      <c r="B28" s="71"/>
      <c r="C28" s="72"/>
      <c r="D28" s="45"/>
      <c r="E28" s="73"/>
      <c r="F28" s="45"/>
      <c r="G28" s="73"/>
      <c r="H28" s="74"/>
      <c r="I28" s="73"/>
      <c r="J28" s="45"/>
      <c r="K28" s="73"/>
      <c r="L28" s="73"/>
      <c r="M28" s="73"/>
      <c r="N28" s="45"/>
      <c r="O28" s="73"/>
      <c r="P28" s="75"/>
      <c r="Q28" s="75"/>
      <c r="R28" s="75"/>
      <c r="S28" s="75"/>
      <c r="T28" s="75"/>
      <c r="U28" s="73"/>
      <c r="V28" s="73"/>
    </row>
    <row r="29" spans="1:22" s="77" customFormat="1" ht="14.25" customHeight="1" x14ac:dyDescent="0.2">
      <c r="A29" s="76" t="s">
        <v>29</v>
      </c>
      <c r="B29" s="60" t="s">
        <v>30</v>
      </c>
      <c r="C29" s="56">
        <v>7</v>
      </c>
      <c r="D29" s="56">
        <f t="shared" ref="D29:D60" si="12">ROUND(E29*C29,1)</f>
        <v>265.3</v>
      </c>
      <c r="E29" s="53">
        <v>37.902999999999999</v>
      </c>
      <c r="F29" s="56">
        <f t="shared" ref="F29:F71" si="13">ROUND(G29*C29,1)</f>
        <v>77.099999999999994</v>
      </c>
      <c r="G29" s="53">
        <v>11.012</v>
      </c>
      <c r="H29" s="56">
        <f t="shared" ref="H29:H60" si="14">ROUND(I29*C29,1)</f>
        <v>78</v>
      </c>
      <c r="I29" s="53">
        <v>11.136233345142859</v>
      </c>
      <c r="J29" s="56">
        <f t="shared" ref="J29:J60" si="15">ROUND(K29*C29,1)</f>
        <v>77.400000000000006</v>
      </c>
      <c r="K29" s="53">
        <v>11.05</v>
      </c>
      <c r="L29" s="61"/>
      <c r="M29" s="61"/>
      <c r="N29" s="56">
        <f t="shared" ref="N29:N60" si="16">ROUND(O29*C29,1)</f>
        <v>79.8</v>
      </c>
      <c r="O29" s="53">
        <v>11.394</v>
      </c>
      <c r="P29" s="62">
        <f t="shared" ref="P29:P71" si="17">ROUND($C29*$G29*P$6,1)</f>
        <v>105.6</v>
      </c>
      <c r="Q29" s="62">
        <f t="shared" ref="Q29:Q71" si="18">ROUND($C29*$G29*Q$6,)</f>
        <v>125</v>
      </c>
      <c r="R29" s="62">
        <f t="shared" ref="R29:T48" si="19">ROUND($C29*$G29*R$6,1)</f>
        <v>113.3</v>
      </c>
      <c r="S29" s="62">
        <f t="shared" si="19"/>
        <v>167.3</v>
      </c>
      <c r="T29" s="62">
        <f t="shared" si="19"/>
        <v>231.3</v>
      </c>
      <c r="U29" s="56">
        <f t="shared" ref="U29:V48" si="20">ROUND($H29*U$6,1)</f>
        <v>128.69999999999999</v>
      </c>
      <c r="V29" s="56">
        <f t="shared" si="20"/>
        <v>163.80000000000001</v>
      </c>
    </row>
    <row r="30" spans="1:22" s="77" customFormat="1" x14ac:dyDescent="0.2">
      <c r="A30" s="78" t="s">
        <v>31</v>
      </c>
      <c r="B30" s="60" t="s">
        <v>32</v>
      </c>
      <c r="C30" s="55">
        <v>7</v>
      </c>
      <c r="D30" s="56">
        <f t="shared" si="12"/>
        <v>265.3</v>
      </c>
      <c r="E30" s="53">
        <v>37.902999999999999</v>
      </c>
      <c r="F30" s="56">
        <f t="shared" si="13"/>
        <v>77.099999999999994</v>
      </c>
      <c r="G30" s="53">
        <v>11.012</v>
      </c>
      <c r="H30" s="56">
        <f t="shared" si="14"/>
        <v>78</v>
      </c>
      <c r="I30" s="53">
        <v>11.136233345142859</v>
      </c>
      <c r="J30" s="56">
        <f t="shared" si="15"/>
        <v>77.400000000000006</v>
      </c>
      <c r="K30" s="53">
        <v>11.05</v>
      </c>
      <c r="L30" s="61"/>
      <c r="M30" s="61"/>
      <c r="N30" s="56">
        <f t="shared" si="16"/>
        <v>79.8</v>
      </c>
      <c r="O30" s="53">
        <v>11.394</v>
      </c>
      <c r="P30" s="62">
        <f t="shared" si="17"/>
        <v>105.6</v>
      </c>
      <c r="Q30" s="62">
        <f t="shared" si="18"/>
        <v>125</v>
      </c>
      <c r="R30" s="62">
        <f t="shared" si="19"/>
        <v>113.3</v>
      </c>
      <c r="S30" s="62">
        <f t="shared" si="19"/>
        <v>167.3</v>
      </c>
      <c r="T30" s="62">
        <f t="shared" si="19"/>
        <v>231.3</v>
      </c>
      <c r="U30" s="56">
        <f t="shared" si="20"/>
        <v>128.69999999999999</v>
      </c>
      <c r="V30" s="56">
        <f t="shared" si="20"/>
        <v>163.80000000000001</v>
      </c>
    </row>
    <row r="31" spans="1:22" s="77" customFormat="1" x14ac:dyDescent="0.2">
      <c r="A31" s="78" t="s">
        <v>33</v>
      </c>
      <c r="B31" s="79" t="s">
        <v>34</v>
      </c>
      <c r="C31" s="55">
        <v>7</v>
      </c>
      <c r="D31" s="56">
        <f t="shared" si="12"/>
        <v>265.3</v>
      </c>
      <c r="E31" s="53">
        <v>37.902999999999999</v>
      </c>
      <c r="F31" s="56">
        <f t="shared" si="13"/>
        <v>77.099999999999994</v>
      </c>
      <c r="G31" s="53">
        <v>11.012</v>
      </c>
      <c r="H31" s="56">
        <f t="shared" si="14"/>
        <v>78</v>
      </c>
      <c r="I31" s="53">
        <v>11.136233345142859</v>
      </c>
      <c r="J31" s="56">
        <f t="shared" si="15"/>
        <v>77.400000000000006</v>
      </c>
      <c r="K31" s="53">
        <v>11.05</v>
      </c>
      <c r="L31" s="61"/>
      <c r="M31" s="61"/>
      <c r="N31" s="56">
        <f t="shared" si="16"/>
        <v>79.8</v>
      </c>
      <c r="O31" s="53">
        <v>11.394</v>
      </c>
      <c r="P31" s="62">
        <f t="shared" si="17"/>
        <v>105.6</v>
      </c>
      <c r="Q31" s="62">
        <f t="shared" si="18"/>
        <v>125</v>
      </c>
      <c r="R31" s="62">
        <f t="shared" si="19"/>
        <v>113.3</v>
      </c>
      <c r="S31" s="62">
        <f t="shared" si="19"/>
        <v>167.3</v>
      </c>
      <c r="T31" s="62">
        <f t="shared" si="19"/>
        <v>231.3</v>
      </c>
      <c r="U31" s="56">
        <f t="shared" si="20"/>
        <v>128.69999999999999</v>
      </c>
      <c r="V31" s="56">
        <f t="shared" si="20"/>
        <v>163.80000000000001</v>
      </c>
    </row>
    <row r="32" spans="1:22" s="77" customFormat="1" x14ac:dyDescent="0.2">
      <c r="A32" s="80" t="s">
        <v>125</v>
      </c>
      <c r="B32" s="60" t="s">
        <v>35</v>
      </c>
      <c r="C32" s="56">
        <v>11.68</v>
      </c>
      <c r="D32" s="81">
        <f t="shared" si="12"/>
        <v>129.1</v>
      </c>
      <c r="E32" s="82">
        <f>K32</f>
        <v>11.05</v>
      </c>
      <c r="F32" s="56">
        <f t="shared" si="13"/>
        <v>128.6</v>
      </c>
      <c r="G32" s="53">
        <v>11.012</v>
      </c>
      <c r="H32" s="56">
        <f t="shared" si="14"/>
        <v>130.19999999999999</v>
      </c>
      <c r="I32" s="53">
        <v>11.143837682876716</v>
      </c>
      <c r="J32" s="56">
        <f t="shared" si="15"/>
        <v>129.1</v>
      </c>
      <c r="K32" s="53">
        <v>11.05</v>
      </c>
      <c r="L32" s="61"/>
      <c r="M32" s="61"/>
      <c r="N32" s="56">
        <f t="shared" si="16"/>
        <v>133.1</v>
      </c>
      <c r="O32" s="53">
        <v>11.394</v>
      </c>
      <c r="P32" s="62">
        <f t="shared" si="17"/>
        <v>176.2</v>
      </c>
      <c r="Q32" s="62">
        <f t="shared" si="18"/>
        <v>208</v>
      </c>
      <c r="R32" s="62">
        <f t="shared" si="19"/>
        <v>189.1</v>
      </c>
      <c r="S32" s="62">
        <f t="shared" si="19"/>
        <v>279.10000000000002</v>
      </c>
      <c r="T32" s="62">
        <f t="shared" si="19"/>
        <v>385.9</v>
      </c>
      <c r="U32" s="56">
        <f t="shared" si="20"/>
        <v>214.8</v>
      </c>
      <c r="V32" s="56">
        <f t="shared" si="20"/>
        <v>273.39999999999998</v>
      </c>
    </row>
    <row r="33" spans="1:22" s="77" customFormat="1" x14ac:dyDescent="0.2">
      <c r="A33" s="78" t="s">
        <v>36</v>
      </c>
      <c r="B33" s="60" t="s">
        <v>37</v>
      </c>
      <c r="C33" s="55">
        <v>12</v>
      </c>
      <c r="D33" s="56">
        <f t="shared" si="12"/>
        <v>454.8</v>
      </c>
      <c r="E33" s="53">
        <v>37.902999999999999</v>
      </c>
      <c r="F33" s="56">
        <f t="shared" si="13"/>
        <v>132.1</v>
      </c>
      <c r="G33" s="53">
        <v>11.012</v>
      </c>
      <c r="H33" s="56">
        <f t="shared" si="14"/>
        <v>133.69999999999999</v>
      </c>
      <c r="I33" s="53">
        <v>11.143295898000003</v>
      </c>
      <c r="J33" s="56">
        <f t="shared" si="15"/>
        <v>132.6</v>
      </c>
      <c r="K33" s="53">
        <v>11.05</v>
      </c>
      <c r="L33" s="61"/>
      <c r="M33" s="61"/>
      <c r="N33" s="56">
        <f t="shared" si="16"/>
        <v>136.69999999999999</v>
      </c>
      <c r="O33" s="53">
        <v>11.394</v>
      </c>
      <c r="P33" s="62">
        <f t="shared" si="17"/>
        <v>181</v>
      </c>
      <c r="Q33" s="62">
        <f t="shared" si="18"/>
        <v>214</v>
      </c>
      <c r="R33" s="62">
        <f t="shared" si="19"/>
        <v>194.3</v>
      </c>
      <c r="S33" s="62">
        <f t="shared" si="19"/>
        <v>286.8</v>
      </c>
      <c r="T33" s="62">
        <f t="shared" si="19"/>
        <v>396.4</v>
      </c>
      <c r="U33" s="56">
        <f t="shared" si="20"/>
        <v>220.6</v>
      </c>
      <c r="V33" s="56">
        <f t="shared" si="20"/>
        <v>280.8</v>
      </c>
    </row>
    <row r="34" spans="1:22" s="77" customFormat="1" x14ac:dyDescent="0.2">
      <c r="A34" s="78" t="s">
        <v>38</v>
      </c>
      <c r="B34" s="60" t="s">
        <v>39</v>
      </c>
      <c r="C34" s="56">
        <v>7</v>
      </c>
      <c r="D34" s="56">
        <f t="shared" si="12"/>
        <v>265.3</v>
      </c>
      <c r="E34" s="53">
        <v>37.902999999999999</v>
      </c>
      <c r="F34" s="56">
        <f t="shared" si="13"/>
        <v>77.099999999999994</v>
      </c>
      <c r="G34" s="53">
        <v>11.012</v>
      </c>
      <c r="H34" s="56">
        <f t="shared" si="14"/>
        <v>78</v>
      </c>
      <c r="I34" s="53">
        <v>11.136233345142859</v>
      </c>
      <c r="J34" s="56">
        <f t="shared" si="15"/>
        <v>77.400000000000006</v>
      </c>
      <c r="K34" s="53">
        <v>11.05</v>
      </c>
      <c r="L34" s="61"/>
      <c r="M34" s="61"/>
      <c r="N34" s="56">
        <f t="shared" si="16"/>
        <v>79.8</v>
      </c>
      <c r="O34" s="53">
        <v>11.394</v>
      </c>
      <c r="P34" s="62">
        <f t="shared" si="17"/>
        <v>105.6</v>
      </c>
      <c r="Q34" s="62">
        <f t="shared" si="18"/>
        <v>125</v>
      </c>
      <c r="R34" s="62">
        <f t="shared" si="19"/>
        <v>113.3</v>
      </c>
      <c r="S34" s="62">
        <f t="shared" si="19"/>
        <v>167.3</v>
      </c>
      <c r="T34" s="62">
        <f t="shared" si="19"/>
        <v>231.3</v>
      </c>
      <c r="U34" s="56">
        <f t="shared" si="20"/>
        <v>128.69999999999999</v>
      </c>
      <c r="V34" s="56">
        <f t="shared" si="20"/>
        <v>163.80000000000001</v>
      </c>
    </row>
    <row r="35" spans="1:22" s="77" customFormat="1" ht="28.15" customHeight="1" x14ac:dyDescent="0.2">
      <c r="A35" s="83" t="s">
        <v>126</v>
      </c>
      <c r="B35" s="60" t="s">
        <v>40</v>
      </c>
      <c r="C35" s="56">
        <v>74</v>
      </c>
      <c r="D35" s="84">
        <f t="shared" si="12"/>
        <v>817.7</v>
      </c>
      <c r="E35" s="82">
        <f>K35</f>
        <v>11.05</v>
      </c>
      <c r="F35" s="56">
        <f t="shared" si="13"/>
        <v>814.9</v>
      </c>
      <c r="G35" s="53">
        <v>11.012</v>
      </c>
      <c r="H35" s="56">
        <f t="shared" si="14"/>
        <v>824.3</v>
      </c>
      <c r="I35" s="53">
        <v>11.138752958594598</v>
      </c>
      <c r="J35" s="56">
        <f t="shared" si="15"/>
        <v>817.7</v>
      </c>
      <c r="K35" s="53">
        <v>11.05</v>
      </c>
      <c r="L35" s="61"/>
      <c r="M35" s="61"/>
      <c r="N35" s="56">
        <f t="shared" si="16"/>
        <v>843.2</v>
      </c>
      <c r="O35" s="53">
        <v>11.394</v>
      </c>
      <c r="P35" s="62">
        <f t="shared" si="17"/>
        <v>1116.4000000000001</v>
      </c>
      <c r="Q35" s="62">
        <f t="shared" si="18"/>
        <v>1320</v>
      </c>
      <c r="R35" s="62">
        <f t="shared" si="19"/>
        <v>1197.9000000000001</v>
      </c>
      <c r="S35" s="62">
        <f t="shared" si="19"/>
        <v>1768.3</v>
      </c>
      <c r="T35" s="62">
        <f t="shared" si="19"/>
        <v>2444.6999999999998</v>
      </c>
      <c r="U35" s="56">
        <f t="shared" si="20"/>
        <v>1360.1</v>
      </c>
      <c r="V35" s="56">
        <f t="shared" si="20"/>
        <v>1731</v>
      </c>
    </row>
    <row r="36" spans="1:22" s="77" customFormat="1" x14ac:dyDescent="0.2">
      <c r="A36" s="78" t="s">
        <v>41</v>
      </c>
      <c r="B36" s="60" t="s">
        <v>42</v>
      </c>
      <c r="C36" s="55">
        <v>16</v>
      </c>
      <c r="D36" s="56">
        <f t="shared" si="12"/>
        <v>606.4</v>
      </c>
      <c r="E36" s="53">
        <v>37.902999999999999</v>
      </c>
      <c r="F36" s="56">
        <f t="shared" si="13"/>
        <v>176.2</v>
      </c>
      <c r="G36" s="53">
        <v>11.012</v>
      </c>
      <c r="H36" s="56">
        <f t="shared" si="14"/>
        <v>178.2</v>
      </c>
      <c r="I36" s="53">
        <v>11.138352111000001</v>
      </c>
      <c r="J36" s="56">
        <f t="shared" si="15"/>
        <v>176.8</v>
      </c>
      <c r="K36" s="53">
        <v>11.05</v>
      </c>
      <c r="L36" s="61"/>
      <c r="M36" s="61"/>
      <c r="N36" s="56">
        <f t="shared" si="16"/>
        <v>182.3</v>
      </c>
      <c r="O36" s="53">
        <v>11.394</v>
      </c>
      <c r="P36" s="62">
        <f t="shared" si="17"/>
        <v>241.4</v>
      </c>
      <c r="Q36" s="62">
        <f t="shared" si="18"/>
        <v>285</v>
      </c>
      <c r="R36" s="62">
        <f t="shared" si="19"/>
        <v>259</v>
      </c>
      <c r="S36" s="62">
        <f t="shared" si="19"/>
        <v>382.3</v>
      </c>
      <c r="T36" s="62">
        <f t="shared" si="19"/>
        <v>528.6</v>
      </c>
      <c r="U36" s="56">
        <f t="shared" si="20"/>
        <v>294</v>
      </c>
      <c r="V36" s="56">
        <f t="shared" si="20"/>
        <v>374.2</v>
      </c>
    </row>
    <row r="37" spans="1:22" s="77" customFormat="1" ht="25.5" x14ac:dyDescent="0.2">
      <c r="A37" s="83" t="s">
        <v>127</v>
      </c>
      <c r="B37" s="79" t="s">
        <v>43</v>
      </c>
      <c r="C37" s="55">
        <v>46</v>
      </c>
      <c r="D37" s="84">
        <f t="shared" si="12"/>
        <v>508.3</v>
      </c>
      <c r="E37" s="82">
        <f>K37</f>
        <v>11.05</v>
      </c>
      <c r="F37" s="56">
        <f t="shared" si="13"/>
        <v>506.6</v>
      </c>
      <c r="G37" s="53">
        <v>11.012</v>
      </c>
      <c r="H37" s="56">
        <f t="shared" si="14"/>
        <v>512.5</v>
      </c>
      <c r="I37" s="53">
        <v>11.140286636347827</v>
      </c>
      <c r="J37" s="56">
        <f t="shared" si="15"/>
        <v>508.3</v>
      </c>
      <c r="K37" s="53">
        <v>11.05</v>
      </c>
      <c r="L37" s="61"/>
      <c r="M37" s="61"/>
      <c r="N37" s="56">
        <f t="shared" si="16"/>
        <v>524.1</v>
      </c>
      <c r="O37" s="53">
        <v>11.394</v>
      </c>
      <c r="P37" s="62">
        <f t="shared" si="17"/>
        <v>694</v>
      </c>
      <c r="Q37" s="62">
        <f t="shared" si="18"/>
        <v>821</v>
      </c>
      <c r="R37" s="62">
        <f t="shared" si="19"/>
        <v>744.6</v>
      </c>
      <c r="S37" s="62">
        <f t="shared" si="19"/>
        <v>1099.2</v>
      </c>
      <c r="T37" s="62">
        <f t="shared" si="19"/>
        <v>1519.7</v>
      </c>
      <c r="U37" s="56">
        <f t="shared" si="20"/>
        <v>845.6</v>
      </c>
      <c r="V37" s="56">
        <f t="shared" si="20"/>
        <v>1076.3</v>
      </c>
    </row>
    <row r="38" spans="1:22" s="77" customFormat="1" ht="25.5" x14ac:dyDescent="0.2">
      <c r="A38" s="76" t="s">
        <v>44</v>
      </c>
      <c r="B38" s="79" t="s">
        <v>45</v>
      </c>
      <c r="C38" s="55">
        <v>9</v>
      </c>
      <c r="D38" s="56">
        <f t="shared" si="12"/>
        <v>341.1</v>
      </c>
      <c r="E38" s="53">
        <v>37.902999999999999</v>
      </c>
      <c r="F38" s="56">
        <f t="shared" si="13"/>
        <v>99.1</v>
      </c>
      <c r="G38" s="53">
        <v>11.012</v>
      </c>
      <c r="H38" s="56">
        <f t="shared" si="14"/>
        <v>100.1</v>
      </c>
      <c r="I38" s="53">
        <v>11.126816608000002</v>
      </c>
      <c r="J38" s="56">
        <f t="shared" si="15"/>
        <v>99.5</v>
      </c>
      <c r="K38" s="53">
        <v>11.05</v>
      </c>
      <c r="L38" s="61"/>
      <c r="M38" s="61"/>
      <c r="N38" s="56">
        <f t="shared" si="16"/>
        <v>102.5</v>
      </c>
      <c r="O38" s="53">
        <v>11.394</v>
      </c>
      <c r="P38" s="62">
        <f t="shared" si="17"/>
        <v>135.80000000000001</v>
      </c>
      <c r="Q38" s="62">
        <f t="shared" si="18"/>
        <v>161</v>
      </c>
      <c r="R38" s="62">
        <f t="shared" si="19"/>
        <v>145.69999999999999</v>
      </c>
      <c r="S38" s="62">
        <f t="shared" si="19"/>
        <v>215.1</v>
      </c>
      <c r="T38" s="62">
        <f t="shared" si="19"/>
        <v>297.3</v>
      </c>
      <c r="U38" s="56">
        <f t="shared" si="20"/>
        <v>165.2</v>
      </c>
      <c r="V38" s="56">
        <f t="shared" si="20"/>
        <v>210.2</v>
      </c>
    </row>
    <row r="39" spans="1:22" s="77" customFormat="1" x14ac:dyDescent="0.2">
      <c r="A39" s="83" t="s">
        <v>128</v>
      </c>
      <c r="B39" s="60" t="s">
        <v>46</v>
      </c>
      <c r="C39" s="55">
        <v>68</v>
      </c>
      <c r="D39" s="84">
        <f t="shared" si="12"/>
        <v>751.4</v>
      </c>
      <c r="E39" s="82">
        <f>K39</f>
        <v>11.05</v>
      </c>
      <c r="F39" s="56">
        <f t="shared" si="13"/>
        <v>748.8</v>
      </c>
      <c r="G39" s="53">
        <v>11.012</v>
      </c>
      <c r="H39" s="56">
        <f t="shared" si="14"/>
        <v>757.3</v>
      </c>
      <c r="I39" s="53">
        <v>11.137479678</v>
      </c>
      <c r="J39" s="56">
        <f t="shared" si="15"/>
        <v>751.4</v>
      </c>
      <c r="K39" s="53">
        <v>11.05</v>
      </c>
      <c r="L39" s="61"/>
      <c r="M39" s="61"/>
      <c r="N39" s="56">
        <f t="shared" si="16"/>
        <v>774.8</v>
      </c>
      <c r="O39" s="53">
        <v>11.394</v>
      </c>
      <c r="P39" s="62">
        <f t="shared" si="17"/>
        <v>1025.9000000000001</v>
      </c>
      <c r="Q39" s="62">
        <f t="shared" si="18"/>
        <v>1213</v>
      </c>
      <c r="R39" s="62">
        <f t="shared" si="19"/>
        <v>1100.8</v>
      </c>
      <c r="S39" s="62">
        <f t="shared" si="19"/>
        <v>1624.9</v>
      </c>
      <c r="T39" s="62">
        <f t="shared" si="19"/>
        <v>2246.4</v>
      </c>
      <c r="U39" s="56">
        <f t="shared" si="20"/>
        <v>1249.5</v>
      </c>
      <c r="V39" s="56">
        <f t="shared" si="20"/>
        <v>1590.3</v>
      </c>
    </row>
    <row r="40" spans="1:22" s="77" customFormat="1" x14ac:dyDescent="0.2">
      <c r="A40" s="80" t="s">
        <v>129</v>
      </c>
      <c r="B40" s="60" t="s">
        <v>47</v>
      </c>
      <c r="C40" s="55">
        <v>21</v>
      </c>
      <c r="D40" s="81">
        <f t="shared" si="12"/>
        <v>232.1</v>
      </c>
      <c r="E40" s="82">
        <f>K40</f>
        <v>11.05</v>
      </c>
      <c r="F40" s="56">
        <f t="shared" si="13"/>
        <v>231.3</v>
      </c>
      <c r="G40" s="53">
        <v>11.012</v>
      </c>
      <c r="H40" s="56">
        <f t="shared" si="14"/>
        <v>234</v>
      </c>
      <c r="I40" s="53">
        <v>11.141883387428571</v>
      </c>
      <c r="J40" s="56">
        <f t="shared" si="15"/>
        <v>232.1</v>
      </c>
      <c r="K40" s="53">
        <v>11.05</v>
      </c>
      <c r="L40" s="61"/>
      <c r="M40" s="61"/>
      <c r="N40" s="56">
        <f t="shared" si="16"/>
        <v>239.3</v>
      </c>
      <c r="O40" s="53">
        <v>11.394</v>
      </c>
      <c r="P40" s="62">
        <f t="shared" si="17"/>
        <v>316.8</v>
      </c>
      <c r="Q40" s="62">
        <f t="shared" si="18"/>
        <v>375</v>
      </c>
      <c r="R40" s="62">
        <f t="shared" si="19"/>
        <v>339.9</v>
      </c>
      <c r="S40" s="62">
        <f t="shared" si="19"/>
        <v>501.8</v>
      </c>
      <c r="T40" s="62">
        <f t="shared" si="19"/>
        <v>693.8</v>
      </c>
      <c r="U40" s="56">
        <f t="shared" si="20"/>
        <v>386.1</v>
      </c>
      <c r="V40" s="56">
        <f t="shared" si="20"/>
        <v>491.4</v>
      </c>
    </row>
    <row r="41" spans="1:22" s="77" customFormat="1" x14ac:dyDescent="0.2">
      <c r="A41" s="83" t="s">
        <v>130</v>
      </c>
      <c r="B41" s="60" t="s">
        <v>48</v>
      </c>
      <c r="C41" s="55">
        <v>40</v>
      </c>
      <c r="D41" s="84">
        <f t="shared" si="12"/>
        <v>442</v>
      </c>
      <c r="E41" s="82">
        <f>K41</f>
        <v>11.05</v>
      </c>
      <c r="F41" s="56">
        <f t="shared" si="13"/>
        <v>440.5</v>
      </c>
      <c r="G41" s="53">
        <v>11.012</v>
      </c>
      <c r="H41" s="56">
        <f t="shared" si="14"/>
        <v>445.5</v>
      </c>
      <c r="I41" s="53">
        <v>11.138352111000001</v>
      </c>
      <c r="J41" s="56">
        <f t="shared" si="15"/>
        <v>442</v>
      </c>
      <c r="K41" s="53">
        <v>11.05</v>
      </c>
      <c r="L41" s="61"/>
      <c r="M41" s="61"/>
      <c r="N41" s="56">
        <f t="shared" si="16"/>
        <v>455.8</v>
      </c>
      <c r="O41" s="53">
        <v>11.394</v>
      </c>
      <c r="P41" s="62">
        <f t="shared" si="17"/>
        <v>603.5</v>
      </c>
      <c r="Q41" s="62">
        <f t="shared" si="18"/>
        <v>714</v>
      </c>
      <c r="R41" s="62">
        <f t="shared" si="19"/>
        <v>647.5</v>
      </c>
      <c r="S41" s="62">
        <f t="shared" si="19"/>
        <v>955.8</v>
      </c>
      <c r="T41" s="62">
        <f t="shared" si="19"/>
        <v>1321.4</v>
      </c>
      <c r="U41" s="56">
        <f t="shared" si="20"/>
        <v>735.1</v>
      </c>
      <c r="V41" s="56">
        <f t="shared" si="20"/>
        <v>935.6</v>
      </c>
    </row>
    <row r="42" spans="1:22" s="77" customFormat="1" ht="25.5" x14ac:dyDescent="0.2">
      <c r="A42" s="78" t="s">
        <v>49</v>
      </c>
      <c r="B42" s="79" t="s">
        <v>50</v>
      </c>
      <c r="C42" s="55">
        <v>36</v>
      </c>
      <c r="D42" s="56">
        <f t="shared" si="12"/>
        <v>1364.5</v>
      </c>
      <c r="E42" s="53">
        <v>37.902999999999999</v>
      </c>
      <c r="F42" s="56">
        <f t="shared" si="13"/>
        <v>396.4</v>
      </c>
      <c r="G42" s="53">
        <v>11.012</v>
      </c>
      <c r="H42" s="56">
        <f t="shared" si="14"/>
        <v>400.9</v>
      </c>
      <c r="I42" s="53">
        <v>11.136704182000003</v>
      </c>
      <c r="J42" s="56">
        <f t="shared" si="15"/>
        <v>397.8</v>
      </c>
      <c r="K42" s="53">
        <v>11.05</v>
      </c>
      <c r="L42" s="61"/>
      <c r="M42" s="61"/>
      <c r="N42" s="56">
        <f t="shared" si="16"/>
        <v>410.2</v>
      </c>
      <c r="O42" s="53">
        <v>11.394</v>
      </c>
      <c r="P42" s="62">
        <f t="shared" si="17"/>
        <v>543.1</v>
      </c>
      <c r="Q42" s="62">
        <f t="shared" si="18"/>
        <v>642</v>
      </c>
      <c r="R42" s="62">
        <f t="shared" si="19"/>
        <v>582.79999999999995</v>
      </c>
      <c r="S42" s="62">
        <f t="shared" si="19"/>
        <v>860.3</v>
      </c>
      <c r="T42" s="62">
        <f t="shared" si="19"/>
        <v>1189.3</v>
      </c>
      <c r="U42" s="56">
        <f t="shared" si="20"/>
        <v>661.5</v>
      </c>
      <c r="V42" s="56">
        <f t="shared" si="20"/>
        <v>841.9</v>
      </c>
    </row>
    <row r="43" spans="1:22" s="77" customFormat="1" ht="25.5" x14ac:dyDescent="0.2">
      <c r="A43" s="76" t="s">
        <v>51</v>
      </c>
      <c r="B43" s="79" t="s">
        <v>52</v>
      </c>
      <c r="C43" s="55">
        <v>306.89999999999998</v>
      </c>
      <c r="D43" s="56">
        <f t="shared" si="12"/>
        <v>11632.4</v>
      </c>
      <c r="E43" s="53">
        <v>37.902999999999999</v>
      </c>
      <c r="F43" s="56">
        <f t="shared" si="13"/>
        <v>3379.6</v>
      </c>
      <c r="G43" s="53">
        <v>11.012</v>
      </c>
      <c r="H43" s="56">
        <f t="shared" si="14"/>
        <v>3418.5</v>
      </c>
      <c r="I43" s="53">
        <v>11.138646901818184</v>
      </c>
      <c r="J43" s="56">
        <f t="shared" si="15"/>
        <v>3391.2</v>
      </c>
      <c r="K43" s="53">
        <v>11.05</v>
      </c>
      <c r="L43" s="61"/>
      <c r="M43" s="61"/>
      <c r="N43" s="56">
        <f t="shared" si="16"/>
        <v>3496.8</v>
      </c>
      <c r="O43" s="53">
        <v>11.394</v>
      </c>
      <c r="P43" s="62">
        <f t="shared" si="17"/>
        <v>4630</v>
      </c>
      <c r="Q43" s="62">
        <f t="shared" si="18"/>
        <v>5475</v>
      </c>
      <c r="R43" s="62">
        <f t="shared" si="19"/>
        <v>4968</v>
      </c>
      <c r="S43" s="62">
        <f t="shared" si="19"/>
        <v>7333.7</v>
      </c>
      <c r="T43" s="62">
        <f t="shared" si="19"/>
        <v>10138.700000000001</v>
      </c>
      <c r="U43" s="56">
        <f t="shared" si="20"/>
        <v>5640.5</v>
      </c>
      <c r="V43" s="56">
        <f t="shared" si="20"/>
        <v>7178.9</v>
      </c>
    </row>
    <row r="44" spans="1:22" s="77" customFormat="1" ht="25.5" x14ac:dyDescent="0.2">
      <c r="A44" s="78" t="s">
        <v>53</v>
      </c>
      <c r="B44" s="63" t="s">
        <v>54</v>
      </c>
      <c r="C44" s="56">
        <v>105</v>
      </c>
      <c r="D44" s="56">
        <f t="shared" si="12"/>
        <v>3979.8</v>
      </c>
      <c r="E44" s="53">
        <v>37.902999999999999</v>
      </c>
      <c r="F44" s="56">
        <f t="shared" si="13"/>
        <v>1156.3</v>
      </c>
      <c r="G44" s="53">
        <v>11.012</v>
      </c>
      <c r="H44" s="56">
        <f t="shared" si="14"/>
        <v>1169.5</v>
      </c>
      <c r="I44" s="53">
        <v>11.138493362057144</v>
      </c>
      <c r="J44" s="56">
        <f t="shared" si="15"/>
        <v>1160.3</v>
      </c>
      <c r="K44" s="53">
        <v>11.05</v>
      </c>
      <c r="L44" s="61"/>
      <c r="M44" s="61"/>
      <c r="N44" s="56">
        <f t="shared" si="16"/>
        <v>1196.4000000000001</v>
      </c>
      <c r="O44" s="53">
        <v>11.394</v>
      </c>
      <c r="P44" s="62">
        <f t="shared" si="17"/>
        <v>1584.1</v>
      </c>
      <c r="Q44" s="62">
        <f t="shared" si="18"/>
        <v>1873</v>
      </c>
      <c r="R44" s="62">
        <f t="shared" si="19"/>
        <v>1699.7</v>
      </c>
      <c r="S44" s="62">
        <f t="shared" si="19"/>
        <v>2509.1</v>
      </c>
      <c r="T44" s="62">
        <f t="shared" si="19"/>
        <v>3468.8</v>
      </c>
      <c r="U44" s="56">
        <f t="shared" si="20"/>
        <v>1929.7</v>
      </c>
      <c r="V44" s="56">
        <f t="shared" si="20"/>
        <v>2456</v>
      </c>
    </row>
    <row r="45" spans="1:22" s="77" customFormat="1" x14ac:dyDescent="0.2">
      <c r="A45" s="78" t="s">
        <v>55</v>
      </c>
      <c r="B45" s="79" t="s">
        <v>56</v>
      </c>
      <c r="C45" s="55">
        <v>150</v>
      </c>
      <c r="D45" s="56">
        <f t="shared" si="12"/>
        <v>5685.5</v>
      </c>
      <c r="E45" s="53">
        <v>37.902999999999999</v>
      </c>
      <c r="F45" s="56">
        <f t="shared" si="13"/>
        <v>1651.8</v>
      </c>
      <c r="G45" s="53">
        <v>11.012</v>
      </c>
      <c r="H45" s="56">
        <f t="shared" si="14"/>
        <v>1670.8</v>
      </c>
      <c r="I45" s="53">
        <v>11.138945365440001</v>
      </c>
      <c r="J45" s="56">
        <f t="shared" si="15"/>
        <v>1657.5</v>
      </c>
      <c r="K45" s="53">
        <v>11.05</v>
      </c>
      <c r="L45" s="61"/>
      <c r="M45" s="61"/>
      <c r="N45" s="56">
        <f t="shared" si="16"/>
        <v>1709.1</v>
      </c>
      <c r="O45" s="53">
        <v>11.394</v>
      </c>
      <c r="P45" s="62">
        <f t="shared" si="17"/>
        <v>2263</v>
      </c>
      <c r="Q45" s="62">
        <f t="shared" si="18"/>
        <v>2676</v>
      </c>
      <c r="R45" s="62">
        <f t="shared" si="19"/>
        <v>2428.1</v>
      </c>
      <c r="S45" s="62">
        <f t="shared" si="19"/>
        <v>3584.4</v>
      </c>
      <c r="T45" s="62">
        <f t="shared" si="19"/>
        <v>4955.3999999999996</v>
      </c>
      <c r="U45" s="56">
        <f t="shared" si="20"/>
        <v>2756.8</v>
      </c>
      <c r="V45" s="56">
        <f t="shared" si="20"/>
        <v>3508.7</v>
      </c>
    </row>
    <row r="46" spans="1:22" s="77" customFormat="1" x14ac:dyDescent="0.2">
      <c r="A46" s="76" t="s">
        <v>57</v>
      </c>
      <c r="B46" s="60" t="s">
        <v>58</v>
      </c>
      <c r="C46" s="56">
        <v>210</v>
      </c>
      <c r="D46" s="56">
        <f t="shared" si="12"/>
        <v>7959.6</v>
      </c>
      <c r="E46" s="53">
        <v>37.902999999999999</v>
      </c>
      <c r="F46" s="56">
        <f t="shared" si="13"/>
        <v>2312.5</v>
      </c>
      <c r="G46" s="53">
        <v>11.012</v>
      </c>
      <c r="H46" s="56">
        <f t="shared" si="14"/>
        <v>2339.1999999999998</v>
      </c>
      <c r="I46" s="53">
        <v>11.139058366285717</v>
      </c>
      <c r="J46" s="56">
        <f t="shared" si="15"/>
        <v>2320.5</v>
      </c>
      <c r="K46" s="53">
        <v>11.05</v>
      </c>
      <c r="L46" s="61"/>
      <c r="M46" s="61"/>
      <c r="N46" s="56">
        <f t="shared" si="16"/>
        <v>2392.6999999999998</v>
      </c>
      <c r="O46" s="53">
        <v>11.394</v>
      </c>
      <c r="P46" s="62">
        <f t="shared" si="17"/>
        <v>3168.2</v>
      </c>
      <c r="Q46" s="62">
        <f t="shared" si="18"/>
        <v>3746</v>
      </c>
      <c r="R46" s="62">
        <f t="shared" si="19"/>
        <v>3399.4</v>
      </c>
      <c r="S46" s="62">
        <f t="shared" si="19"/>
        <v>5018.2</v>
      </c>
      <c r="T46" s="62">
        <f t="shared" si="19"/>
        <v>6937.6</v>
      </c>
      <c r="U46" s="56">
        <f t="shared" si="20"/>
        <v>3859.7</v>
      </c>
      <c r="V46" s="56">
        <f t="shared" si="20"/>
        <v>4912.3</v>
      </c>
    </row>
    <row r="47" spans="1:22" s="77" customFormat="1" ht="25.5" x14ac:dyDescent="0.2">
      <c r="A47" s="76" t="s">
        <v>59</v>
      </c>
      <c r="B47" s="60" t="s">
        <v>60</v>
      </c>
      <c r="C47" s="56">
        <v>57</v>
      </c>
      <c r="D47" s="56">
        <f t="shared" si="12"/>
        <v>2160.5</v>
      </c>
      <c r="E47" s="53">
        <v>37.902999999999999</v>
      </c>
      <c r="F47" s="56">
        <f t="shared" si="13"/>
        <v>627.70000000000005</v>
      </c>
      <c r="G47" s="53">
        <v>11.012</v>
      </c>
      <c r="H47" s="56">
        <f t="shared" si="14"/>
        <v>634.9</v>
      </c>
      <c r="I47" s="53">
        <v>11.138612310315789</v>
      </c>
      <c r="J47" s="56">
        <f t="shared" si="15"/>
        <v>629.9</v>
      </c>
      <c r="K47" s="53">
        <v>11.05</v>
      </c>
      <c r="L47" s="61"/>
      <c r="M47" s="61"/>
      <c r="N47" s="56">
        <f t="shared" si="16"/>
        <v>649.5</v>
      </c>
      <c r="O47" s="53">
        <v>11.394</v>
      </c>
      <c r="P47" s="62">
        <f t="shared" si="17"/>
        <v>859.9</v>
      </c>
      <c r="Q47" s="62">
        <f t="shared" si="18"/>
        <v>1017</v>
      </c>
      <c r="R47" s="62">
        <f t="shared" si="19"/>
        <v>922.7</v>
      </c>
      <c r="S47" s="62">
        <f t="shared" si="19"/>
        <v>1362.1</v>
      </c>
      <c r="T47" s="62">
        <f t="shared" si="19"/>
        <v>1883.1</v>
      </c>
      <c r="U47" s="56">
        <f t="shared" si="20"/>
        <v>1047.5999999999999</v>
      </c>
      <c r="V47" s="56">
        <f t="shared" si="20"/>
        <v>1333.3</v>
      </c>
    </row>
    <row r="48" spans="1:22" s="77" customFormat="1" x14ac:dyDescent="0.2">
      <c r="A48" s="78" t="s">
        <v>61</v>
      </c>
      <c r="B48" s="60" t="s">
        <v>62</v>
      </c>
      <c r="C48" s="56">
        <v>105</v>
      </c>
      <c r="D48" s="56">
        <f t="shared" si="12"/>
        <v>3979.8</v>
      </c>
      <c r="E48" s="53">
        <v>37.902999999999999</v>
      </c>
      <c r="F48" s="56">
        <f t="shared" si="13"/>
        <v>1156.3</v>
      </c>
      <c r="G48" s="53">
        <v>11.012</v>
      </c>
      <c r="H48" s="56">
        <f t="shared" si="14"/>
        <v>1169.5</v>
      </c>
      <c r="I48" s="53">
        <v>11.138493362057144</v>
      </c>
      <c r="J48" s="56">
        <f t="shared" si="15"/>
        <v>1160.3</v>
      </c>
      <c r="K48" s="53">
        <v>11.05</v>
      </c>
      <c r="L48" s="61"/>
      <c r="M48" s="61"/>
      <c r="N48" s="56">
        <f t="shared" si="16"/>
        <v>1196.4000000000001</v>
      </c>
      <c r="O48" s="53">
        <v>11.394</v>
      </c>
      <c r="P48" s="62">
        <f t="shared" si="17"/>
        <v>1584.1</v>
      </c>
      <c r="Q48" s="62">
        <f t="shared" si="18"/>
        <v>1873</v>
      </c>
      <c r="R48" s="62">
        <f t="shared" si="19"/>
        <v>1699.7</v>
      </c>
      <c r="S48" s="62">
        <f t="shared" si="19"/>
        <v>2509.1</v>
      </c>
      <c r="T48" s="62">
        <f t="shared" si="19"/>
        <v>3468.8</v>
      </c>
      <c r="U48" s="56">
        <f t="shared" si="20"/>
        <v>1929.7</v>
      </c>
      <c r="V48" s="56">
        <f t="shared" si="20"/>
        <v>2456</v>
      </c>
    </row>
    <row r="49" spans="1:22" s="77" customFormat="1" x14ac:dyDescent="0.2">
      <c r="A49" s="76" t="s">
        <v>63</v>
      </c>
      <c r="B49" s="79" t="s">
        <v>64</v>
      </c>
      <c r="C49" s="55">
        <v>210</v>
      </c>
      <c r="D49" s="56">
        <f t="shared" si="12"/>
        <v>7959.6</v>
      </c>
      <c r="E49" s="53">
        <v>37.902999999999999</v>
      </c>
      <c r="F49" s="56">
        <f t="shared" si="13"/>
        <v>2312.5</v>
      </c>
      <c r="G49" s="53">
        <v>11.012</v>
      </c>
      <c r="H49" s="56">
        <f t="shared" si="14"/>
        <v>2339.1999999999998</v>
      </c>
      <c r="I49" s="53">
        <v>11.139058366285717</v>
      </c>
      <c r="J49" s="56">
        <f t="shared" si="15"/>
        <v>2320.5</v>
      </c>
      <c r="K49" s="53">
        <v>11.05</v>
      </c>
      <c r="L49" s="61"/>
      <c r="M49" s="61"/>
      <c r="N49" s="56">
        <f t="shared" si="16"/>
        <v>2392.6999999999998</v>
      </c>
      <c r="O49" s="53">
        <v>11.394</v>
      </c>
      <c r="P49" s="62">
        <f t="shared" si="17"/>
        <v>3168.2</v>
      </c>
      <c r="Q49" s="62">
        <f t="shared" si="18"/>
        <v>3746</v>
      </c>
      <c r="R49" s="62">
        <f t="shared" ref="R49:T71" si="21">ROUND($C49*$G49*R$6,1)</f>
        <v>3399.4</v>
      </c>
      <c r="S49" s="62">
        <f t="shared" si="21"/>
        <v>5018.2</v>
      </c>
      <c r="T49" s="62">
        <f t="shared" si="21"/>
        <v>6937.6</v>
      </c>
      <c r="U49" s="56">
        <f t="shared" ref="U49:V71" si="22">ROUND($H49*U$6,1)</f>
        <v>3859.7</v>
      </c>
      <c r="V49" s="56">
        <f t="shared" si="22"/>
        <v>4912.3</v>
      </c>
    </row>
    <row r="50" spans="1:22" s="77" customFormat="1" x14ac:dyDescent="0.2">
      <c r="A50" s="78" t="s">
        <v>65</v>
      </c>
      <c r="B50" s="60" t="s">
        <v>66</v>
      </c>
      <c r="C50" s="55">
        <v>247.6</v>
      </c>
      <c r="D50" s="56">
        <f t="shared" si="12"/>
        <v>9384.7999999999993</v>
      </c>
      <c r="E50" s="53">
        <v>37.902999999999999</v>
      </c>
      <c r="F50" s="56">
        <f t="shared" si="13"/>
        <v>2726.6</v>
      </c>
      <c r="G50" s="53">
        <v>11.012</v>
      </c>
      <c r="H50" s="56">
        <f t="shared" si="14"/>
        <v>2757.9</v>
      </c>
      <c r="I50" s="53">
        <v>11.138615673150245</v>
      </c>
      <c r="J50" s="56">
        <f t="shared" si="15"/>
        <v>2736</v>
      </c>
      <c r="K50" s="53">
        <v>11.05</v>
      </c>
      <c r="L50" s="61"/>
      <c r="M50" s="61"/>
      <c r="N50" s="56">
        <f t="shared" si="16"/>
        <v>2821.2</v>
      </c>
      <c r="O50" s="53">
        <v>11.394</v>
      </c>
      <c r="P50" s="62">
        <f t="shared" si="17"/>
        <v>3735.4</v>
      </c>
      <c r="Q50" s="62">
        <f t="shared" si="18"/>
        <v>4417</v>
      </c>
      <c r="R50" s="62">
        <f t="shared" si="21"/>
        <v>4008.1</v>
      </c>
      <c r="S50" s="62">
        <f t="shared" si="21"/>
        <v>5916.7</v>
      </c>
      <c r="T50" s="62">
        <f t="shared" si="21"/>
        <v>8179.7</v>
      </c>
      <c r="U50" s="56">
        <f t="shared" si="22"/>
        <v>4550.5</v>
      </c>
      <c r="V50" s="56">
        <f t="shared" si="22"/>
        <v>5791.6</v>
      </c>
    </row>
    <row r="51" spans="1:22" s="77" customFormat="1" ht="25.5" x14ac:dyDescent="0.2">
      <c r="A51" s="78" t="s">
        <v>67</v>
      </c>
      <c r="B51" s="60" t="s">
        <v>68</v>
      </c>
      <c r="C51" s="55">
        <v>175.6</v>
      </c>
      <c r="D51" s="56">
        <f t="shared" si="12"/>
        <v>6655.8</v>
      </c>
      <c r="E51" s="53">
        <v>37.902999999999999</v>
      </c>
      <c r="F51" s="56">
        <f t="shared" si="13"/>
        <v>1933.7</v>
      </c>
      <c r="G51" s="53">
        <v>11.012</v>
      </c>
      <c r="H51" s="56">
        <f t="shared" si="14"/>
        <v>1955.8</v>
      </c>
      <c r="I51" s="53">
        <v>11.138048051207292</v>
      </c>
      <c r="J51" s="56">
        <f t="shared" si="15"/>
        <v>1940.4</v>
      </c>
      <c r="K51" s="53">
        <v>11.05</v>
      </c>
      <c r="L51" s="61"/>
      <c r="M51" s="61"/>
      <c r="N51" s="56">
        <f t="shared" si="16"/>
        <v>2000.8</v>
      </c>
      <c r="O51" s="53">
        <v>11.394</v>
      </c>
      <c r="P51" s="62">
        <f t="shared" si="17"/>
        <v>2649.2</v>
      </c>
      <c r="Q51" s="62">
        <f t="shared" si="18"/>
        <v>3133</v>
      </c>
      <c r="R51" s="62">
        <f t="shared" si="21"/>
        <v>2842.5</v>
      </c>
      <c r="S51" s="62">
        <f t="shared" si="21"/>
        <v>4196.1000000000004</v>
      </c>
      <c r="T51" s="62">
        <f t="shared" si="21"/>
        <v>5801.1</v>
      </c>
      <c r="U51" s="56">
        <f t="shared" si="22"/>
        <v>3227.1</v>
      </c>
      <c r="V51" s="56">
        <f t="shared" si="22"/>
        <v>4107.2</v>
      </c>
    </row>
    <row r="52" spans="1:22" s="77" customFormat="1" x14ac:dyDescent="0.2">
      <c r="A52" s="78" t="s">
        <v>69</v>
      </c>
      <c r="B52" s="79" t="s">
        <v>70</v>
      </c>
      <c r="C52" s="55">
        <v>280</v>
      </c>
      <c r="D52" s="56">
        <f t="shared" si="12"/>
        <v>10612.8</v>
      </c>
      <c r="E52" s="53">
        <v>37.902999999999999</v>
      </c>
      <c r="F52" s="56">
        <f t="shared" si="13"/>
        <v>3083.4</v>
      </c>
      <c r="G52" s="53">
        <v>11.012</v>
      </c>
      <c r="H52" s="56">
        <f t="shared" si="14"/>
        <v>3118.7</v>
      </c>
      <c r="I52" s="53">
        <v>11.138352111000001</v>
      </c>
      <c r="J52" s="56">
        <f t="shared" si="15"/>
        <v>3094</v>
      </c>
      <c r="K52" s="53">
        <v>11.05</v>
      </c>
      <c r="L52" s="61"/>
      <c r="M52" s="61"/>
      <c r="N52" s="56">
        <f t="shared" si="16"/>
        <v>3190.3</v>
      </c>
      <c r="O52" s="53">
        <v>11.394</v>
      </c>
      <c r="P52" s="62">
        <f t="shared" si="17"/>
        <v>4224.2</v>
      </c>
      <c r="Q52" s="62">
        <f t="shared" si="18"/>
        <v>4995</v>
      </c>
      <c r="R52" s="62">
        <f t="shared" si="21"/>
        <v>4532.5</v>
      </c>
      <c r="S52" s="62">
        <f t="shared" si="21"/>
        <v>6690.9</v>
      </c>
      <c r="T52" s="62">
        <f t="shared" si="21"/>
        <v>9250.1</v>
      </c>
      <c r="U52" s="56">
        <f t="shared" si="22"/>
        <v>5145.8999999999996</v>
      </c>
      <c r="V52" s="56">
        <f t="shared" si="22"/>
        <v>6549.3</v>
      </c>
    </row>
    <row r="53" spans="1:22" s="77" customFormat="1" x14ac:dyDescent="0.2">
      <c r="A53" s="78" t="s">
        <v>71</v>
      </c>
      <c r="B53" s="79" t="s">
        <v>72</v>
      </c>
      <c r="C53" s="55">
        <v>280</v>
      </c>
      <c r="D53" s="56">
        <f t="shared" si="12"/>
        <v>10612.8</v>
      </c>
      <c r="E53" s="53">
        <v>37.902999999999999</v>
      </c>
      <c r="F53" s="56">
        <f t="shared" si="13"/>
        <v>3083.4</v>
      </c>
      <c r="G53" s="53">
        <v>11.012</v>
      </c>
      <c r="H53" s="56">
        <f t="shared" si="14"/>
        <v>3118.7</v>
      </c>
      <c r="I53" s="53">
        <v>11.138352111000001</v>
      </c>
      <c r="J53" s="56">
        <f t="shared" si="15"/>
        <v>3094</v>
      </c>
      <c r="K53" s="53">
        <v>11.05</v>
      </c>
      <c r="L53" s="61"/>
      <c r="M53" s="61"/>
      <c r="N53" s="56">
        <f t="shared" si="16"/>
        <v>3190.3</v>
      </c>
      <c r="O53" s="53">
        <v>11.394</v>
      </c>
      <c r="P53" s="62">
        <f t="shared" si="17"/>
        <v>4224.2</v>
      </c>
      <c r="Q53" s="62">
        <f t="shared" si="18"/>
        <v>4995</v>
      </c>
      <c r="R53" s="62">
        <f t="shared" si="21"/>
        <v>4532.5</v>
      </c>
      <c r="S53" s="62">
        <f t="shared" si="21"/>
        <v>6690.9</v>
      </c>
      <c r="T53" s="62">
        <f t="shared" si="21"/>
        <v>9250.1</v>
      </c>
      <c r="U53" s="56">
        <f t="shared" si="22"/>
        <v>5145.8999999999996</v>
      </c>
      <c r="V53" s="56">
        <f t="shared" si="22"/>
        <v>6549.3</v>
      </c>
    </row>
    <row r="54" spans="1:22" s="77" customFormat="1" ht="25.5" x14ac:dyDescent="0.2">
      <c r="A54" s="78" t="s">
        <v>73</v>
      </c>
      <c r="B54" s="60" t="s">
        <v>74</v>
      </c>
      <c r="C54" s="56">
        <v>419</v>
      </c>
      <c r="D54" s="56">
        <f t="shared" si="12"/>
        <v>15881.4</v>
      </c>
      <c r="E54" s="53">
        <v>37.902999999999999</v>
      </c>
      <c r="F54" s="56">
        <f t="shared" si="13"/>
        <v>4614</v>
      </c>
      <c r="G54" s="53">
        <v>11.012</v>
      </c>
      <c r="H54" s="56">
        <f t="shared" si="14"/>
        <v>3733.6</v>
      </c>
      <c r="I54" s="53">
        <v>8.9107100064343694</v>
      </c>
      <c r="J54" s="56">
        <f t="shared" si="15"/>
        <v>4630</v>
      </c>
      <c r="K54" s="53">
        <v>11.05</v>
      </c>
      <c r="L54" s="61"/>
      <c r="M54" s="61"/>
      <c r="N54" s="56">
        <f t="shared" si="16"/>
        <v>4774.1000000000004</v>
      </c>
      <c r="O54" s="53">
        <v>11.394</v>
      </c>
      <c r="P54" s="62">
        <f t="shared" si="17"/>
        <v>6321.2</v>
      </c>
      <c r="Q54" s="62">
        <f t="shared" si="18"/>
        <v>7475</v>
      </c>
      <c r="R54" s="62">
        <f t="shared" si="21"/>
        <v>6782.6</v>
      </c>
      <c r="S54" s="62">
        <f t="shared" si="21"/>
        <v>10012.4</v>
      </c>
      <c r="T54" s="62">
        <f t="shared" si="21"/>
        <v>13842.1</v>
      </c>
      <c r="U54" s="56">
        <f t="shared" si="22"/>
        <v>6160.4</v>
      </c>
      <c r="V54" s="56">
        <f t="shared" si="22"/>
        <v>7840.6</v>
      </c>
    </row>
    <row r="55" spans="1:22" s="77" customFormat="1" ht="25.5" x14ac:dyDescent="0.2">
      <c r="A55" s="78" t="s">
        <v>75</v>
      </c>
      <c r="B55" s="60" t="s">
        <v>76</v>
      </c>
      <c r="C55" s="55">
        <v>150</v>
      </c>
      <c r="D55" s="56">
        <f t="shared" si="12"/>
        <v>5685.5</v>
      </c>
      <c r="E55" s="53">
        <v>37.902999999999999</v>
      </c>
      <c r="F55" s="56">
        <f t="shared" si="13"/>
        <v>1651.8</v>
      </c>
      <c r="G55" s="53">
        <v>11.012</v>
      </c>
      <c r="H55" s="56">
        <f t="shared" si="14"/>
        <v>1670.8</v>
      </c>
      <c r="I55" s="53">
        <v>11.138945365440001</v>
      </c>
      <c r="J55" s="56">
        <f t="shared" si="15"/>
        <v>1657.5</v>
      </c>
      <c r="K55" s="53">
        <v>11.05</v>
      </c>
      <c r="L55" s="61"/>
      <c r="M55" s="61"/>
      <c r="N55" s="56">
        <f t="shared" si="16"/>
        <v>1709.1</v>
      </c>
      <c r="O55" s="53">
        <v>11.394</v>
      </c>
      <c r="P55" s="62">
        <f t="shared" si="17"/>
        <v>2263</v>
      </c>
      <c r="Q55" s="62">
        <f t="shared" si="18"/>
        <v>2676</v>
      </c>
      <c r="R55" s="62">
        <f t="shared" si="21"/>
        <v>2428.1</v>
      </c>
      <c r="S55" s="62">
        <f t="shared" si="21"/>
        <v>3584.4</v>
      </c>
      <c r="T55" s="62">
        <f t="shared" si="21"/>
        <v>4955.3999999999996</v>
      </c>
      <c r="U55" s="56">
        <f t="shared" si="22"/>
        <v>2756.8</v>
      </c>
      <c r="V55" s="56">
        <f t="shared" si="22"/>
        <v>3508.7</v>
      </c>
    </row>
    <row r="56" spans="1:22" s="77" customFormat="1" x14ac:dyDescent="0.2">
      <c r="A56" s="78" t="s">
        <v>77</v>
      </c>
      <c r="B56" s="60" t="s">
        <v>78</v>
      </c>
      <c r="C56" s="55">
        <v>289</v>
      </c>
      <c r="D56" s="56">
        <f t="shared" si="12"/>
        <v>10954</v>
      </c>
      <c r="E56" s="53">
        <v>37.902999999999999</v>
      </c>
      <c r="F56" s="56">
        <f t="shared" si="13"/>
        <v>3182.5</v>
      </c>
      <c r="G56" s="53">
        <v>11.012</v>
      </c>
      <c r="H56" s="56">
        <f t="shared" si="14"/>
        <v>3219</v>
      </c>
      <c r="I56" s="53">
        <v>11.138403430588237</v>
      </c>
      <c r="J56" s="56">
        <f t="shared" si="15"/>
        <v>3193.5</v>
      </c>
      <c r="K56" s="53">
        <v>11.05</v>
      </c>
      <c r="L56" s="61"/>
      <c r="M56" s="61"/>
      <c r="N56" s="56">
        <f t="shared" si="16"/>
        <v>3292.9</v>
      </c>
      <c r="O56" s="53">
        <v>11.394</v>
      </c>
      <c r="P56" s="62">
        <f t="shared" si="17"/>
        <v>4360</v>
      </c>
      <c r="Q56" s="62">
        <f t="shared" si="18"/>
        <v>5156</v>
      </c>
      <c r="R56" s="62">
        <f t="shared" si="21"/>
        <v>4678.2</v>
      </c>
      <c r="S56" s="62">
        <f t="shared" si="21"/>
        <v>6906</v>
      </c>
      <c r="T56" s="62">
        <f t="shared" si="21"/>
        <v>9547.4</v>
      </c>
      <c r="U56" s="56">
        <f t="shared" si="22"/>
        <v>5311.4</v>
      </c>
      <c r="V56" s="56">
        <f t="shared" si="22"/>
        <v>6759.9</v>
      </c>
    </row>
    <row r="57" spans="1:22" s="77" customFormat="1" x14ac:dyDescent="0.2">
      <c r="A57" s="76" t="s">
        <v>79</v>
      </c>
      <c r="B57" s="60" t="s">
        <v>80</v>
      </c>
      <c r="C57" s="56">
        <v>127</v>
      </c>
      <c r="D57" s="56">
        <f t="shared" si="12"/>
        <v>4813.7</v>
      </c>
      <c r="E57" s="53">
        <v>37.902999999999999</v>
      </c>
      <c r="F57" s="56">
        <f t="shared" si="13"/>
        <v>1398.5</v>
      </c>
      <c r="G57" s="53">
        <v>11.012</v>
      </c>
      <c r="H57" s="56">
        <f t="shared" si="14"/>
        <v>1414.8</v>
      </c>
      <c r="I57" s="53">
        <v>11.140103846551183</v>
      </c>
      <c r="J57" s="56">
        <f t="shared" si="15"/>
        <v>1403.4</v>
      </c>
      <c r="K57" s="53">
        <v>11.05</v>
      </c>
      <c r="L57" s="61"/>
      <c r="M57" s="61"/>
      <c r="N57" s="56">
        <f t="shared" si="16"/>
        <v>1447</v>
      </c>
      <c r="O57" s="53">
        <v>11.394</v>
      </c>
      <c r="P57" s="62">
        <f t="shared" si="17"/>
        <v>1916</v>
      </c>
      <c r="Q57" s="62">
        <f t="shared" si="18"/>
        <v>2266</v>
      </c>
      <c r="R57" s="62">
        <f t="shared" si="21"/>
        <v>2055.8000000000002</v>
      </c>
      <c r="S57" s="62">
        <f t="shared" si="21"/>
        <v>3034.8</v>
      </c>
      <c r="T57" s="62">
        <f t="shared" si="21"/>
        <v>4195.6000000000004</v>
      </c>
      <c r="U57" s="56">
        <f t="shared" si="22"/>
        <v>2334.4</v>
      </c>
      <c r="V57" s="56">
        <f t="shared" si="22"/>
        <v>2971.1</v>
      </c>
    </row>
    <row r="58" spans="1:22" s="77" customFormat="1" ht="25.5" x14ac:dyDescent="0.2">
      <c r="A58" s="78" t="s">
        <v>81</v>
      </c>
      <c r="B58" s="60" t="s">
        <v>82</v>
      </c>
      <c r="C58" s="55">
        <v>96.9</v>
      </c>
      <c r="D58" s="56">
        <f t="shared" si="12"/>
        <v>3672.8</v>
      </c>
      <c r="E58" s="53">
        <v>37.902999999999999</v>
      </c>
      <c r="F58" s="56">
        <f t="shared" si="13"/>
        <v>1067.0999999999999</v>
      </c>
      <c r="G58" s="53">
        <v>11.012</v>
      </c>
      <c r="H58" s="56">
        <f t="shared" si="14"/>
        <v>1079.4000000000001</v>
      </c>
      <c r="I58" s="53">
        <v>11.138979650526318</v>
      </c>
      <c r="J58" s="56">
        <f t="shared" si="15"/>
        <v>1070.7</v>
      </c>
      <c r="K58" s="53">
        <v>11.05</v>
      </c>
      <c r="L58" s="61"/>
      <c r="M58" s="61"/>
      <c r="N58" s="56">
        <f t="shared" si="16"/>
        <v>1104.0999999999999</v>
      </c>
      <c r="O58" s="53">
        <v>11.394</v>
      </c>
      <c r="P58" s="62">
        <f t="shared" si="17"/>
        <v>1461.9</v>
      </c>
      <c r="Q58" s="62">
        <f t="shared" si="18"/>
        <v>1729</v>
      </c>
      <c r="R58" s="62">
        <f t="shared" si="21"/>
        <v>1568.6</v>
      </c>
      <c r="S58" s="62">
        <f t="shared" si="21"/>
        <v>2315.5</v>
      </c>
      <c r="T58" s="62">
        <f t="shared" si="21"/>
        <v>3201.2</v>
      </c>
      <c r="U58" s="56">
        <f t="shared" si="22"/>
        <v>1781</v>
      </c>
      <c r="V58" s="56">
        <f t="shared" si="22"/>
        <v>2266.6999999999998</v>
      </c>
    </row>
    <row r="59" spans="1:22" s="77" customFormat="1" x14ac:dyDescent="0.2">
      <c r="A59" s="78" t="s">
        <v>83</v>
      </c>
      <c r="B59" s="79" t="s">
        <v>84</v>
      </c>
      <c r="C59" s="55">
        <v>53</v>
      </c>
      <c r="D59" s="56">
        <f t="shared" si="12"/>
        <v>2008.9</v>
      </c>
      <c r="E59" s="53">
        <v>37.902999999999999</v>
      </c>
      <c r="F59" s="56">
        <f t="shared" si="13"/>
        <v>583.6</v>
      </c>
      <c r="G59" s="53">
        <v>11.012</v>
      </c>
      <c r="H59" s="56">
        <f t="shared" si="14"/>
        <v>590.29999999999995</v>
      </c>
      <c r="I59" s="53">
        <v>11.137512600000003</v>
      </c>
      <c r="J59" s="56">
        <f t="shared" si="15"/>
        <v>585.70000000000005</v>
      </c>
      <c r="K59" s="53">
        <v>11.05</v>
      </c>
      <c r="L59" s="61"/>
      <c r="M59" s="61"/>
      <c r="N59" s="56">
        <f t="shared" si="16"/>
        <v>603.9</v>
      </c>
      <c r="O59" s="53">
        <v>11.394</v>
      </c>
      <c r="P59" s="62">
        <f t="shared" si="17"/>
        <v>799.6</v>
      </c>
      <c r="Q59" s="62">
        <f t="shared" si="18"/>
        <v>945</v>
      </c>
      <c r="R59" s="62">
        <f t="shared" si="21"/>
        <v>857.9</v>
      </c>
      <c r="S59" s="62">
        <f t="shared" si="21"/>
        <v>1266.5</v>
      </c>
      <c r="T59" s="62">
        <f t="shared" si="21"/>
        <v>1750.9</v>
      </c>
      <c r="U59" s="56">
        <f t="shared" si="22"/>
        <v>974</v>
      </c>
      <c r="V59" s="56">
        <f t="shared" si="22"/>
        <v>1239.5999999999999</v>
      </c>
    </row>
    <row r="60" spans="1:22" s="77" customFormat="1" x14ac:dyDescent="0.2">
      <c r="A60" s="78" t="s">
        <v>85</v>
      </c>
      <c r="B60" s="60" t="s">
        <v>86</v>
      </c>
      <c r="C60" s="55">
        <v>150</v>
      </c>
      <c r="D60" s="56">
        <f t="shared" si="12"/>
        <v>5685.5</v>
      </c>
      <c r="E60" s="53">
        <v>37.902999999999999</v>
      </c>
      <c r="F60" s="56">
        <f t="shared" si="13"/>
        <v>1651.8</v>
      </c>
      <c r="G60" s="53">
        <v>11.012</v>
      </c>
      <c r="H60" s="56">
        <f t="shared" si="14"/>
        <v>1670.8</v>
      </c>
      <c r="I60" s="53">
        <v>11.138945365440001</v>
      </c>
      <c r="J60" s="56">
        <f t="shared" si="15"/>
        <v>1657.5</v>
      </c>
      <c r="K60" s="53">
        <v>11.05</v>
      </c>
      <c r="L60" s="61"/>
      <c r="M60" s="61"/>
      <c r="N60" s="56">
        <f t="shared" si="16"/>
        <v>1709.1</v>
      </c>
      <c r="O60" s="53">
        <v>11.394</v>
      </c>
      <c r="P60" s="62">
        <f t="shared" si="17"/>
        <v>2263</v>
      </c>
      <c r="Q60" s="62">
        <f t="shared" si="18"/>
        <v>2676</v>
      </c>
      <c r="R60" s="62">
        <f t="shared" si="21"/>
        <v>2428.1</v>
      </c>
      <c r="S60" s="62">
        <f t="shared" si="21"/>
        <v>3584.4</v>
      </c>
      <c r="T60" s="62">
        <f t="shared" si="21"/>
        <v>4955.3999999999996</v>
      </c>
      <c r="U60" s="56">
        <f t="shared" si="22"/>
        <v>2756.8</v>
      </c>
      <c r="V60" s="56">
        <f t="shared" si="22"/>
        <v>3508.7</v>
      </c>
    </row>
    <row r="61" spans="1:22" s="77" customFormat="1" ht="25.5" x14ac:dyDescent="0.2">
      <c r="A61" s="78" t="s">
        <v>87</v>
      </c>
      <c r="B61" s="79" t="s">
        <v>88</v>
      </c>
      <c r="C61" s="55">
        <v>116.3</v>
      </c>
      <c r="D61" s="56">
        <f t="shared" ref="D61:D78" si="23">ROUND(E61*C61,1)</f>
        <v>4408.1000000000004</v>
      </c>
      <c r="E61" s="53">
        <v>37.902999999999999</v>
      </c>
      <c r="F61" s="56">
        <f t="shared" si="13"/>
        <v>1280.7</v>
      </c>
      <c r="G61" s="53">
        <v>11.012</v>
      </c>
      <c r="H61" s="56">
        <f t="shared" ref="H61:H78" si="24">ROUND(I61*C61,1)</f>
        <v>1295.4000000000001</v>
      </c>
      <c r="I61" s="53">
        <v>11.138696433224419</v>
      </c>
      <c r="J61" s="56">
        <f t="shared" ref="J61:J78" si="25">ROUND(K61*C61,1)</f>
        <v>1285.0999999999999</v>
      </c>
      <c r="K61" s="53">
        <v>11.05</v>
      </c>
      <c r="L61" s="61"/>
      <c r="M61" s="61"/>
      <c r="N61" s="56">
        <f t="shared" ref="N61:N78" si="26">ROUND(O61*C61,1)</f>
        <v>1325.1</v>
      </c>
      <c r="O61" s="53">
        <v>11.394</v>
      </c>
      <c r="P61" s="62">
        <f t="shared" si="17"/>
        <v>1754.6</v>
      </c>
      <c r="Q61" s="62">
        <f t="shared" si="18"/>
        <v>2075</v>
      </c>
      <c r="R61" s="62">
        <f t="shared" si="21"/>
        <v>1882.6</v>
      </c>
      <c r="S61" s="62">
        <f t="shared" si="21"/>
        <v>2779.1</v>
      </c>
      <c r="T61" s="62">
        <f t="shared" si="21"/>
        <v>3842.1</v>
      </c>
      <c r="U61" s="56">
        <f t="shared" si="22"/>
        <v>2137.4</v>
      </c>
      <c r="V61" s="56">
        <f t="shared" si="22"/>
        <v>2720.3</v>
      </c>
    </row>
    <row r="62" spans="1:22" s="77" customFormat="1" x14ac:dyDescent="0.2">
      <c r="A62" s="78" t="s">
        <v>89</v>
      </c>
      <c r="B62" s="79" t="s">
        <v>90</v>
      </c>
      <c r="C62" s="55">
        <v>47</v>
      </c>
      <c r="D62" s="56">
        <f t="shared" si="23"/>
        <v>1781.4</v>
      </c>
      <c r="E62" s="53">
        <v>37.902999999999999</v>
      </c>
      <c r="F62" s="56">
        <f t="shared" si="13"/>
        <v>517.6</v>
      </c>
      <c r="G62" s="53">
        <v>11.012</v>
      </c>
      <c r="H62" s="56">
        <f t="shared" si="24"/>
        <v>523.6</v>
      </c>
      <c r="I62" s="53">
        <v>11.140561037106385</v>
      </c>
      <c r="J62" s="56">
        <f t="shared" si="25"/>
        <v>519.4</v>
      </c>
      <c r="K62" s="53">
        <v>11.05</v>
      </c>
      <c r="L62" s="61"/>
      <c r="M62" s="61"/>
      <c r="N62" s="56">
        <f t="shared" si="26"/>
        <v>535.5</v>
      </c>
      <c r="O62" s="53">
        <v>11.394</v>
      </c>
      <c r="P62" s="62">
        <f t="shared" si="17"/>
        <v>709.1</v>
      </c>
      <c r="Q62" s="62">
        <f t="shared" si="18"/>
        <v>838</v>
      </c>
      <c r="R62" s="62">
        <f t="shared" si="21"/>
        <v>760.8</v>
      </c>
      <c r="S62" s="62">
        <f t="shared" si="21"/>
        <v>1123.0999999999999</v>
      </c>
      <c r="T62" s="62">
        <f t="shared" si="21"/>
        <v>1552.7</v>
      </c>
      <c r="U62" s="56">
        <f t="shared" si="22"/>
        <v>863.9</v>
      </c>
      <c r="V62" s="56">
        <f t="shared" si="22"/>
        <v>1099.5999999999999</v>
      </c>
    </row>
    <row r="63" spans="1:22" s="77" customFormat="1" x14ac:dyDescent="0.2">
      <c r="A63" s="78" t="s">
        <v>91</v>
      </c>
      <c r="B63" s="79" t="s">
        <v>92</v>
      </c>
      <c r="C63" s="55">
        <v>20.399999999999999</v>
      </c>
      <c r="D63" s="56">
        <f t="shared" si="23"/>
        <v>773.2</v>
      </c>
      <c r="E63" s="53">
        <v>37.902999999999999</v>
      </c>
      <c r="F63" s="56">
        <f t="shared" si="13"/>
        <v>224.6</v>
      </c>
      <c r="G63" s="53">
        <v>11.012</v>
      </c>
      <c r="H63" s="56">
        <f t="shared" si="24"/>
        <v>227.2</v>
      </c>
      <c r="I63" s="53">
        <v>11.138061300000004</v>
      </c>
      <c r="J63" s="56">
        <f t="shared" si="25"/>
        <v>225.4</v>
      </c>
      <c r="K63" s="53">
        <v>11.05</v>
      </c>
      <c r="L63" s="61"/>
      <c r="M63" s="61"/>
      <c r="N63" s="56">
        <f t="shared" si="26"/>
        <v>232.4</v>
      </c>
      <c r="O63" s="53">
        <v>11.394</v>
      </c>
      <c r="P63" s="62">
        <f t="shared" si="17"/>
        <v>307.8</v>
      </c>
      <c r="Q63" s="62">
        <f t="shared" si="18"/>
        <v>364</v>
      </c>
      <c r="R63" s="62">
        <f t="shared" si="21"/>
        <v>330.2</v>
      </c>
      <c r="S63" s="62">
        <f t="shared" si="21"/>
        <v>487.5</v>
      </c>
      <c r="T63" s="62">
        <f t="shared" si="21"/>
        <v>673.9</v>
      </c>
      <c r="U63" s="56">
        <f t="shared" si="22"/>
        <v>374.9</v>
      </c>
      <c r="V63" s="56">
        <f t="shared" si="22"/>
        <v>477.1</v>
      </c>
    </row>
    <row r="64" spans="1:22" s="77" customFormat="1" x14ac:dyDescent="0.2">
      <c r="A64" s="78" t="s">
        <v>93</v>
      </c>
      <c r="B64" s="79" t="s">
        <v>94</v>
      </c>
      <c r="C64" s="55">
        <v>111.5</v>
      </c>
      <c r="D64" s="56">
        <f t="shared" si="23"/>
        <v>4226.2</v>
      </c>
      <c r="E64" s="53">
        <v>37.902999999999999</v>
      </c>
      <c r="F64" s="56">
        <f t="shared" si="13"/>
        <v>1227.8</v>
      </c>
      <c r="G64" s="53">
        <v>11.012</v>
      </c>
      <c r="H64" s="56">
        <f t="shared" si="24"/>
        <v>1242</v>
      </c>
      <c r="I64" s="53">
        <v>11.139349736179375</v>
      </c>
      <c r="J64" s="56">
        <f t="shared" si="25"/>
        <v>1232.0999999999999</v>
      </c>
      <c r="K64" s="53">
        <v>11.05</v>
      </c>
      <c r="L64" s="61"/>
      <c r="M64" s="61"/>
      <c r="N64" s="56">
        <f t="shared" si="26"/>
        <v>1270.4000000000001</v>
      </c>
      <c r="O64" s="53">
        <v>11.394</v>
      </c>
      <c r="P64" s="62">
        <f t="shared" si="17"/>
        <v>1682.1</v>
      </c>
      <c r="Q64" s="62">
        <f t="shared" si="18"/>
        <v>1989</v>
      </c>
      <c r="R64" s="62">
        <f t="shared" si="21"/>
        <v>1804.9</v>
      </c>
      <c r="S64" s="62">
        <f t="shared" si="21"/>
        <v>2664.4</v>
      </c>
      <c r="T64" s="62">
        <f t="shared" si="21"/>
        <v>3683.5</v>
      </c>
      <c r="U64" s="56">
        <f t="shared" si="22"/>
        <v>2049.3000000000002</v>
      </c>
      <c r="V64" s="56">
        <f t="shared" si="22"/>
        <v>2608.1999999999998</v>
      </c>
    </row>
    <row r="65" spans="1:22" s="77" customFormat="1" x14ac:dyDescent="0.2">
      <c r="A65" s="80" t="s">
        <v>131</v>
      </c>
      <c r="B65" s="60" t="s">
        <v>95</v>
      </c>
      <c r="C65" s="55">
        <v>12</v>
      </c>
      <c r="D65" s="81">
        <f t="shared" si="23"/>
        <v>132.6</v>
      </c>
      <c r="E65" s="82">
        <f t="shared" ref="E65:E71" si="27">K65</f>
        <v>11.05</v>
      </c>
      <c r="F65" s="56">
        <f t="shared" si="13"/>
        <v>132.1</v>
      </c>
      <c r="G65" s="53">
        <v>11.012</v>
      </c>
      <c r="H65" s="56">
        <f t="shared" si="24"/>
        <v>133.69999999999999</v>
      </c>
      <c r="I65" s="53">
        <v>11.143295898000003</v>
      </c>
      <c r="J65" s="56">
        <f t="shared" si="25"/>
        <v>132.6</v>
      </c>
      <c r="K65" s="53">
        <v>11.05</v>
      </c>
      <c r="L65" s="61"/>
      <c r="M65" s="61"/>
      <c r="N65" s="56">
        <f t="shared" si="26"/>
        <v>136.69999999999999</v>
      </c>
      <c r="O65" s="53">
        <v>11.394</v>
      </c>
      <c r="P65" s="62">
        <f t="shared" si="17"/>
        <v>181</v>
      </c>
      <c r="Q65" s="62">
        <f t="shared" si="18"/>
        <v>214</v>
      </c>
      <c r="R65" s="62">
        <f t="shared" si="21"/>
        <v>194.3</v>
      </c>
      <c r="S65" s="62">
        <f t="shared" si="21"/>
        <v>286.8</v>
      </c>
      <c r="T65" s="62">
        <f t="shared" si="21"/>
        <v>396.4</v>
      </c>
      <c r="U65" s="56">
        <f t="shared" si="22"/>
        <v>220.6</v>
      </c>
      <c r="V65" s="56">
        <f t="shared" si="22"/>
        <v>280.8</v>
      </c>
    </row>
    <row r="66" spans="1:22" s="77" customFormat="1" x14ac:dyDescent="0.2">
      <c r="A66" s="80" t="s">
        <v>132</v>
      </c>
      <c r="B66" s="79" t="s">
        <v>96</v>
      </c>
      <c r="C66" s="55">
        <v>284.13</v>
      </c>
      <c r="D66" s="81">
        <f t="shared" si="23"/>
        <v>3139.6</v>
      </c>
      <c r="E66" s="82">
        <f t="shared" si="27"/>
        <v>11.05</v>
      </c>
      <c r="F66" s="56">
        <f t="shared" si="13"/>
        <v>3128.8</v>
      </c>
      <c r="G66" s="53">
        <v>11.012</v>
      </c>
      <c r="H66" s="56">
        <f t="shared" si="24"/>
        <v>3164.8</v>
      </c>
      <c r="I66" s="53">
        <v>11.138475823123221</v>
      </c>
      <c r="J66" s="56">
        <f t="shared" si="25"/>
        <v>3139.6</v>
      </c>
      <c r="K66" s="53">
        <v>11.05</v>
      </c>
      <c r="L66" s="61"/>
      <c r="M66" s="61"/>
      <c r="N66" s="56">
        <f t="shared" si="26"/>
        <v>3237.4</v>
      </c>
      <c r="O66" s="53">
        <v>11.394</v>
      </c>
      <c r="P66" s="62">
        <f t="shared" si="17"/>
        <v>4286.5</v>
      </c>
      <c r="Q66" s="62">
        <f t="shared" si="18"/>
        <v>5069</v>
      </c>
      <c r="R66" s="62">
        <f t="shared" si="21"/>
        <v>4599.3999999999996</v>
      </c>
      <c r="S66" s="62">
        <f t="shared" si="21"/>
        <v>6789.6</v>
      </c>
      <c r="T66" s="62">
        <f t="shared" si="21"/>
        <v>9386.5</v>
      </c>
      <c r="U66" s="56">
        <f t="shared" si="22"/>
        <v>5221.8999999999996</v>
      </c>
      <c r="V66" s="56">
        <f t="shared" si="22"/>
        <v>6646.1</v>
      </c>
    </row>
    <row r="67" spans="1:22" s="77" customFormat="1" ht="28.15" customHeight="1" x14ac:dyDescent="0.2">
      <c r="A67" s="80" t="s">
        <v>133</v>
      </c>
      <c r="B67" s="60" t="s">
        <v>158</v>
      </c>
      <c r="C67" s="56">
        <v>109</v>
      </c>
      <c r="D67" s="81">
        <f t="shared" si="23"/>
        <v>1204.5</v>
      </c>
      <c r="E67" s="82">
        <f t="shared" si="27"/>
        <v>11.05</v>
      </c>
      <c r="F67" s="56">
        <f t="shared" si="13"/>
        <v>1200.3</v>
      </c>
      <c r="G67" s="53">
        <v>11.012</v>
      </c>
      <c r="H67" s="56">
        <f t="shared" si="24"/>
        <v>1214</v>
      </c>
      <c r="I67" s="53">
        <v>11.137943908403672</v>
      </c>
      <c r="J67" s="56">
        <f t="shared" si="25"/>
        <v>1204.5</v>
      </c>
      <c r="K67" s="53">
        <v>11.05</v>
      </c>
      <c r="L67" s="61"/>
      <c r="M67" s="61"/>
      <c r="N67" s="56">
        <f t="shared" si="26"/>
        <v>1241.9000000000001</v>
      </c>
      <c r="O67" s="53">
        <v>11.394</v>
      </c>
      <c r="P67" s="62">
        <f t="shared" si="17"/>
        <v>1644.4</v>
      </c>
      <c r="Q67" s="62">
        <f t="shared" si="18"/>
        <v>1944</v>
      </c>
      <c r="R67" s="62">
        <f t="shared" si="21"/>
        <v>1764.5</v>
      </c>
      <c r="S67" s="62">
        <f t="shared" si="21"/>
        <v>2604.6999999999998</v>
      </c>
      <c r="T67" s="62">
        <f t="shared" si="21"/>
        <v>3600.9</v>
      </c>
      <c r="U67" s="56">
        <f t="shared" si="22"/>
        <v>2003.1</v>
      </c>
      <c r="V67" s="56">
        <f t="shared" si="22"/>
        <v>2549.4</v>
      </c>
    </row>
    <row r="68" spans="1:22" s="77" customFormat="1" x14ac:dyDescent="0.2">
      <c r="A68" s="80" t="s">
        <v>134</v>
      </c>
      <c r="B68" s="60" t="s">
        <v>97</v>
      </c>
      <c r="C68" s="56">
        <v>109</v>
      </c>
      <c r="D68" s="81">
        <f t="shared" si="23"/>
        <v>1204.5</v>
      </c>
      <c r="E68" s="82">
        <f t="shared" si="27"/>
        <v>11.05</v>
      </c>
      <c r="F68" s="56">
        <f t="shared" si="13"/>
        <v>1200.3</v>
      </c>
      <c r="G68" s="53">
        <v>11.012</v>
      </c>
      <c r="H68" s="56">
        <f t="shared" si="24"/>
        <v>1214</v>
      </c>
      <c r="I68" s="53">
        <v>11.137943908403672</v>
      </c>
      <c r="J68" s="56">
        <f t="shared" si="25"/>
        <v>1204.5</v>
      </c>
      <c r="K68" s="53">
        <v>11.05</v>
      </c>
      <c r="L68" s="61"/>
      <c r="M68" s="61"/>
      <c r="N68" s="56">
        <f t="shared" si="26"/>
        <v>1241.9000000000001</v>
      </c>
      <c r="O68" s="53">
        <v>11.394</v>
      </c>
      <c r="P68" s="62">
        <f t="shared" si="17"/>
        <v>1644.4</v>
      </c>
      <c r="Q68" s="62">
        <f t="shared" si="18"/>
        <v>1944</v>
      </c>
      <c r="R68" s="62">
        <f t="shared" si="21"/>
        <v>1764.5</v>
      </c>
      <c r="S68" s="62">
        <f t="shared" si="21"/>
        <v>2604.6999999999998</v>
      </c>
      <c r="T68" s="62">
        <f t="shared" si="21"/>
        <v>3600.9</v>
      </c>
      <c r="U68" s="56">
        <f t="shared" si="22"/>
        <v>2003.1</v>
      </c>
      <c r="V68" s="56">
        <f t="shared" si="22"/>
        <v>2549.4</v>
      </c>
    </row>
    <row r="69" spans="1:22" s="77" customFormat="1" x14ac:dyDescent="0.2">
      <c r="A69" s="80" t="s">
        <v>135</v>
      </c>
      <c r="B69" s="79" t="s">
        <v>98</v>
      </c>
      <c r="C69" s="55">
        <v>120</v>
      </c>
      <c r="D69" s="81">
        <f t="shared" si="23"/>
        <v>1326</v>
      </c>
      <c r="E69" s="82">
        <f t="shared" si="27"/>
        <v>11.05</v>
      </c>
      <c r="F69" s="56">
        <f t="shared" si="13"/>
        <v>1321.4</v>
      </c>
      <c r="G69" s="53">
        <v>11.012</v>
      </c>
      <c r="H69" s="56">
        <f t="shared" si="24"/>
        <v>1336.6</v>
      </c>
      <c r="I69" s="53">
        <v>11.138352111000001</v>
      </c>
      <c r="J69" s="56">
        <f t="shared" si="25"/>
        <v>1326</v>
      </c>
      <c r="K69" s="53">
        <v>11.05</v>
      </c>
      <c r="L69" s="61"/>
      <c r="M69" s="61"/>
      <c r="N69" s="56">
        <f t="shared" si="26"/>
        <v>1367.3</v>
      </c>
      <c r="O69" s="53">
        <v>11.394</v>
      </c>
      <c r="P69" s="62">
        <f t="shared" si="17"/>
        <v>1810.4</v>
      </c>
      <c r="Q69" s="62">
        <f t="shared" si="18"/>
        <v>2141</v>
      </c>
      <c r="R69" s="62">
        <f t="shared" si="21"/>
        <v>1942.5</v>
      </c>
      <c r="S69" s="62">
        <f t="shared" si="21"/>
        <v>2867.5</v>
      </c>
      <c r="T69" s="62">
        <f t="shared" si="21"/>
        <v>3964.3</v>
      </c>
      <c r="U69" s="56">
        <f t="shared" si="22"/>
        <v>2205.4</v>
      </c>
      <c r="V69" s="56">
        <f t="shared" si="22"/>
        <v>2806.9</v>
      </c>
    </row>
    <row r="70" spans="1:22" s="77" customFormat="1" x14ac:dyDescent="0.2">
      <c r="A70" s="80" t="s">
        <v>136</v>
      </c>
      <c r="B70" s="79" t="s">
        <v>100</v>
      </c>
      <c r="C70" s="55">
        <v>50</v>
      </c>
      <c r="D70" s="81">
        <f t="shared" si="23"/>
        <v>527.5</v>
      </c>
      <c r="E70" s="82">
        <f t="shared" si="27"/>
        <v>10.55</v>
      </c>
      <c r="F70" s="56">
        <f t="shared" si="13"/>
        <v>524.9</v>
      </c>
      <c r="G70" s="53">
        <v>10.497999999999999</v>
      </c>
      <c r="H70" s="56">
        <f t="shared" si="24"/>
        <v>530.79999999999995</v>
      </c>
      <c r="I70" s="53">
        <v>10.616881458240002</v>
      </c>
      <c r="J70" s="56">
        <f t="shared" si="25"/>
        <v>527.5</v>
      </c>
      <c r="K70" s="53">
        <v>10.55</v>
      </c>
      <c r="L70" s="61"/>
      <c r="M70" s="61"/>
      <c r="N70" s="56">
        <f t="shared" si="26"/>
        <v>543.1</v>
      </c>
      <c r="O70" s="53">
        <v>10.861000000000001</v>
      </c>
      <c r="P70" s="62">
        <f t="shared" si="17"/>
        <v>719.1</v>
      </c>
      <c r="Q70" s="62">
        <f t="shared" si="18"/>
        <v>850</v>
      </c>
      <c r="R70" s="62">
        <f t="shared" si="21"/>
        <v>771.6</v>
      </c>
      <c r="S70" s="62">
        <f t="shared" si="21"/>
        <v>1139</v>
      </c>
      <c r="T70" s="62">
        <f t="shared" si="21"/>
        <v>1574.7</v>
      </c>
      <c r="U70" s="56">
        <f t="shared" si="22"/>
        <v>875.8</v>
      </c>
      <c r="V70" s="56">
        <f t="shared" si="22"/>
        <v>1114.7</v>
      </c>
    </row>
    <row r="71" spans="1:22" s="77" customFormat="1" ht="25.5" x14ac:dyDescent="0.2">
      <c r="A71" s="80" t="s">
        <v>137</v>
      </c>
      <c r="B71" s="60" t="s">
        <v>99</v>
      </c>
      <c r="C71" s="56">
        <v>50</v>
      </c>
      <c r="D71" s="81">
        <f t="shared" si="23"/>
        <v>527.5</v>
      </c>
      <c r="E71" s="82">
        <f t="shared" si="27"/>
        <v>10.55</v>
      </c>
      <c r="F71" s="56">
        <f t="shared" si="13"/>
        <v>524.9</v>
      </c>
      <c r="G71" s="53">
        <v>10.497999999999999</v>
      </c>
      <c r="H71" s="56">
        <f t="shared" si="24"/>
        <v>530.79999999999995</v>
      </c>
      <c r="I71" s="53">
        <v>10.616881458240002</v>
      </c>
      <c r="J71" s="56">
        <f t="shared" si="25"/>
        <v>527.5</v>
      </c>
      <c r="K71" s="53">
        <v>10.55</v>
      </c>
      <c r="L71" s="61"/>
      <c r="M71" s="61"/>
      <c r="N71" s="56">
        <f t="shared" si="26"/>
        <v>543.1</v>
      </c>
      <c r="O71" s="53">
        <v>10.861000000000001</v>
      </c>
      <c r="P71" s="62">
        <f t="shared" si="17"/>
        <v>719.1</v>
      </c>
      <c r="Q71" s="62">
        <f t="shared" si="18"/>
        <v>850</v>
      </c>
      <c r="R71" s="62">
        <f t="shared" si="21"/>
        <v>771.6</v>
      </c>
      <c r="S71" s="62">
        <f t="shared" si="21"/>
        <v>1139</v>
      </c>
      <c r="T71" s="62">
        <f t="shared" si="21"/>
        <v>1574.7</v>
      </c>
      <c r="U71" s="56">
        <f t="shared" si="22"/>
        <v>875.8</v>
      </c>
      <c r="V71" s="56">
        <f t="shared" si="22"/>
        <v>1114.7</v>
      </c>
    </row>
    <row r="72" spans="1:22" s="77" customFormat="1" x14ac:dyDescent="0.2">
      <c r="A72" s="76">
        <v>4980</v>
      </c>
      <c r="B72" s="60" t="s">
        <v>107</v>
      </c>
      <c r="C72" s="56">
        <v>274.8</v>
      </c>
      <c r="D72" s="56">
        <f t="shared" si="23"/>
        <v>10415.700000000001</v>
      </c>
      <c r="E72" s="53">
        <v>37.902999999999999</v>
      </c>
      <c r="F72" s="56"/>
      <c r="G72" s="53"/>
      <c r="H72" s="56">
        <f t="shared" si="24"/>
        <v>0</v>
      </c>
      <c r="I72" s="53">
        <v>0</v>
      </c>
      <c r="J72" s="56">
        <f t="shared" si="25"/>
        <v>3036.5</v>
      </c>
      <c r="K72" s="53">
        <v>11.05</v>
      </c>
      <c r="L72" s="61"/>
      <c r="M72" s="61"/>
      <c r="N72" s="56">
        <f t="shared" si="26"/>
        <v>3131.1</v>
      </c>
      <c r="O72" s="53">
        <v>11.394</v>
      </c>
      <c r="P72" s="62"/>
      <c r="Q72" s="62"/>
      <c r="R72" s="62"/>
      <c r="S72" s="62"/>
      <c r="T72" s="62"/>
      <c r="U72" s="53"/>
      <c r="V72" s="53"/>
    </row>
    <row r="73" spans="1:22" s="77" customFormat="1" x14ac:dyDescent="0.2">
      <c r="A73" s="78">
        <v>4981</v>
      </c>
      <c r="B73" s="60" t="s">
        <v>108</v>
      </c>
      <c r="C73" s="55"/>
      <c r="D73" s="56">
        <f t="shared" si="23"/>
        <v>0</v>
      </c>
      <c r="E73" s="53">
        <v>37.902999999999999</v>
      </c>
      <c r="F73" s="56"/>
      <c r="G73" s="53"/>
      <c r="H73" s="56">
        <f t="shared" si="24"/>
        <v>0</v>
      </c>
      <c r="I73" s="53">
        <v>0</v>
      </c>
      <c r="J73" s="56">
        <f t="shared" si="25"/>
        <v>0</v>
      </c>
      <c r="K73" s="53">
        <v>11.05</v>
      </c>
      <c r="L73" s="61"/>
      <c r="M73" s="61"/>
      <c r="N73" s="56">
        <f t="shared" si="26"/>
        <v>0</v>
      </c>
      <c r="O73" s="53">
        <v>11.394</v>
      </c>
      <c r="P73" s="62"/>
      <c r="Q73" s="62"/>
      <c r="R73" s="62"/>
      <c r="S73" s="62"/>
      <c r="T73" s="62"/>
      <c r="U73" s="53"/>
      <c r="V73" s="53"/>
    </row>
    <row r="74" spans="1:22" s="77" customFormat="1" x14ac:dyDescent="0.2">
      <c r="A74" s="78">
        <v>4983</v>
      </c>
      <c r="B74" s="60" t="s">
        <v>109</v>
      </c>
      <c r="C74" s="55"/>
      <c r="D74" s="56">
        <f t="shared" si="23"/>
        <v>0</v>
      </c>
      <c r="E74" s="85">
        <f>K74</f>
        <v>11.05</v>
      </c>
      <c r="F74" s="56"/>
      <c r="G74" s="53"/>
      <c r="H74" s="56">
        <f t="shared" si="24"/>
        <v>0</v>
      </c>
      <c r="I74" s="53">
        <v>0</v>
      </c>
      <c r="J74" s="56">
        <f t="shared" si="25"/>
        <v>0</v>
      </c>
      <c r="K74" s="53">
        <v>11.05</v>
      </c>
      <c r="L74" s="61"/>
      <c r="M74" s="61"/>
      <c r="N74" s="56">
        <f t="shared" si="26"/>
        <v>0</v>
      </c>
      <c r="O74" s="53">
        <v>11.394</v>
      </c>
      <c r="P74" s="62"/>
      <c r="Q74" s="62"/>
      <c r="R74" s="62"/>
      <c r="S74" s="62"/>
      <c r="T74" s="62"/>
      <c r="U74" s="53"/>
      <c r="V74" s="53"/>
    </row>
    <row r="75" spans="1:22" s="77" customFormat="1" x14ac:dyDescent="0.2">
      <c r="A75" s="78">
        <v>4985</v>
      </c>
      <c r="B75" s="60" t="s">
        <v>110</v>
      </c>
      <c r="C75" s="55">
        <v>150</v>
      </c>
      <c r="D75" s="56">
        <f t="shared" si="23"/>
        <v>5685.5</v>
      </c>
      <c r="E75" s="53">
        <v>37.902999999999999</v>
      </c>
      <c r="F75" s="56"/>
      <c r="G75" s="53"/>
      <c r="H75" s="56">
        <f t="shared" si="24"/>
        <v>0</v>
      </c>
      <c r="I75" s="53">
        <v>0</v>
      </c>
      <c r="J75" s="56">
        <f t="shared" si="25"/>
        <v>1657.5</v>
      </c>
      <c r="K75" s="53">
        <v>11.05</v>
      </c>
      <c r="L75" s="61"/>
      <c r="M75" s="61"/>
      <c r="N75" s="56">
        <f t="shared" si="26"/>
        <v>1709.1</v>
      </c>
      <c r="O75" s="53">
        <v>11.394</v>
      </c>
      <c r="P75" s="62"/>
      <c r="Q75" s="62"/>
      <c r="R75" s="62"/>
      <c r="S75" s="62"/>
      <c r="T75" s="62"/>
      <c r="U75" s="53"/>
      <c r="V75" s="53"/>
    </row>
    <row r="76" spans="1:22" s="77" customFormat="1" x14ac:dyDescent="0.2">
      <c r="A76" s="78">
        <v>4986</v>
      </c>
      <c r="B76" s="79" t="s">
        <v>111</v>
      </c>
      <c r="C76" s="55">
        <v>54</v>
      </c>
      <c r="D76" s="56">
        <f t="shared" si="23"/>
        <v>596.70000000000005</v>
      </c>
      <c r="E76" s="85">
        <f>K76</f>
        <v>11.05</v>
      </c>
      <c r="F76" s="56"/>
      <c r="G76" s="53"/>
      <c r="H76" s="56">
        <f t="shared" si="24"/>
        <v>0</v>
      </c>
      <c r="I76" s="53">
        <v>0</v>
      </c>
      <c r="J76" s="56">
        <f t="shared" si="25"/>
        <v>596.70000000000005</v>
      </c>
      <c r="K76" s="53">
        <v>11.05</v>
      </c>
      <c r="L76" s="61"/>
      <c r="M76" s="61"/>
      <c r="N76" s="56">
        <f t="shared" si="26"/>
        <v>615.29999999999995</v>
      </c>
      <c r="O76" s="53">
        <v>11.394</v>
      </c>
      <c r="P76" s="62"/>
      <c r="Q76" s="62"/>
      <c r="R76" s="62"/>
      <c r="S76" s="62"/>
      <c r="T76" s="62"/>
      <c r="U76" s="53"/>
      <c r="V76" s="53"/>
    </row>
    <row r="77" spans="1:22" s="77" customFormat="1" x14ac:dyDescent="0.2">
      <c r="A77" s="78">
        <v>4988</v>
      </c>
      <c r="B77" s="60" t="s">
        <v>112</v>
      </c>
      <c r="C77" s="56"/>
      <c r="D77" s="56">
        <f t="shared" si="23"/>
        <v>0</v>
      </c>
      <c r="E77" s="85">
        <f>K77</f>
        <v>11.05</v>
      </c>
      <c r="F77" s="56"/>
      <c r="G77" s="53"/>
      <c r="H77" s="56">
        <f t="shared" si="24"/>
        <v>0</v>
      </c>
      <c r="I77" s="53">
        <v>0</v>
      </c>
      <c r="J77" s="56">
        <f t="shared" si="25"/>
        <v>0</v>
      </c>
      <c r="K77" s="53">
        <v>11.05</v>
      </c>
      <c r="L77" s="61"/>
      <c r="M77" s="61"/>
      <c r="N77" s="56">
        <f t="shared" si="26"/>
        <v>0</v>
      </c>
      <c r="O77" s="53">
        <v>11.394</v>
      </c>
      <c r="P77" s="62"/>
      <c r="Q77" s="62"/>
      <c r="R77" s="62"/>
      <c r="S77" s="62"/>
      <c r="T77" s="62"/>
      <c r="U77" s="53"/>
      <c r="V77" s="53"/>
    </row>
    <row r="78" spans="1:22" s="77" customFormat="1" x14ac:dyDescent="0.2">
      <c r="A78" s="78">
        <v>4989</v>
      </c>
      <c r="B78" s="60" t="s">
        <v>113</v>
      </c>
      <c r="C78" s="55"/>
      <c r="D78" s="56">
        <f t="shared" si="23"/>
        <v>0</v>
      </c>
      <c r="E78" s="85">
        <f>K78</f>
        <v>11.05</v>
      </c>
      <c r="F78" s="56"/>
      <c r="G78" s="53"/>
      <c r="H78" s="56">
        <f t="shared" si="24"/>
        <v>0</v>
      </c>
      <c r="I78" s="53">
        <v>0</v>
      </c>
      <c r="J78" s="56">
        <f t="shared" si="25"/>
        <v>0</v>
      </c>
      <c r="K78" s="53">
        <v>11.05</v>
      </c>
      <c r="L78" s="61"/>
      <c r="M78" s="61"/>
      <c r="N78" s="56">
        <f t="shared" si="26"/>
        <v>0</v>
      </c>
      <c r="O78" s="53">
        <v>11.394</v>
      </c>
      <c r="P78" s="62"/>
      <c r="Q78" s="62"/>
      <c r="R78" s="62"/>
      <c r="S78" s="62"/>
      <c r="T78" s="62"/>
      <c r="U78" s="53"/>
      <c r="V78" s="53"/>
    </row>
    <row r="79" spans="1:22" x14ac:dyDescent="0.2">
      <c r="A79" s="86"/>
      <c r="B79" s="87"/>
      <c r="C79" s="88"/>
      <c r="D79" s="89"/>
      <c r="E79" s="90"/>
      <c r="F79" s="89"/>
      <c r="G79" s="90"/>
      <c r="H79" s="91"/>
      <c r="I79" s="90"/>
      <c r="J79" s="89"/>
      <c r="K79" s="90"/>
      <c r="L79" s="90"/>
      <c r="M79" s="90"/>
      <c r="N79" s="66"/>
      <c r="O79" s="67"/>
      <c r="P79" s="88"/>
      <c r="Q79" s="88"/>
      <c r="R79" s="88"/>
      <c r="S79" s="88"/>
      <c r="T79" s="88"/>
      <c r="U79" s="90"/>
      <c r="V79" s="90"/>
    </row>
    <row r="80" spans="1:22" x14ac:dyDescent="0.2">
      <c r="A80" s="92" t="s">
        <v>121</v>
      </c>
      <c r="B80" s="93"/>
      <c r="C80" s="94"/>
      <c r="D80" s="95"/>
      <c r="E80" s="96"/>
      <c r="F80" s="95"/>
      <c r="G80" s="96"/>
      <c r="H80" s="95"/>
      <c r="I80" s="96"/>
      <c r="J80" s="97"/>
      <c r="K80" s="96"/>
      <c r="L80" s="96"/>
      <c r="M80" s="96"/>
      <c r="N80" s="96"/>
      <c r="O80" s="96"/>
      <c r="P80" s="93"/>
      <c r="Q80" s="93"/>
      <c r="R80" s="93"/>
      <c r="S80" s="93"/>
      <c r="T80" s="93"/>
      <c r="U80" s="96"/>
      <c r="V80" s="98"/>
    </row>
    <row r="81" spans="1:22" x14ac:dyDescent="0.2">
      <c r="A81" s="99"/>
      <c r="C81" s="100"/>
      <c r="D81" s="101"/>
      <c r="E81" s="102"/>
      <c r="F81" s="101"/>
      <c r="G81" s="102"/>
      <c r="H81" s="101"/>
      <c r="I81" s="102"/>
      <c r="J81" s="103"/>
      <c r="K81" s="102"/>
      <c r="L81" s="102"/>
      <c r="M81" s="102"/>
      <c r="N81" s="102"/>
      <c r="O81" s="102"/>
      <c r="P81" s="100"/>
      <c r="Q81" s="100"/>
      <c r="R81" s="100"/>
      <c r="S81" s="100"/>
      <c r="T81" s="100"/>
      <c r="U81" s="102"/>
      <c r="V81" s="104"/>
    </row>
    <row r="82" spans="1:22" ht="12.75" customHeight="1" x14ac:dyDescent="0.2">
      <c r="A82" s="105" t="s">
        <v>154</v>
      </c>
      <c r="B82" s="106"/>
      <c r="C82" s="106"/>
      <c r="D82" s="106"/>
      <c r="E82" s="106"/>
      <c r="F82" s="106"/>
      <c r="G82" s="106"/>
      <c r="H82" s="106"/>
      <c r="I82" s="106"/>
      <c r="J82" s="106"/>
      <c r="K82" s="106"/>
      <c r="L82" s="106"/>
      <c r="M82" s="106"/>
      <c r="N82" s="106"/>
      <c r="O82" s="106"/>
      <c r="P82" s="100"/>
      <c r="Q82" s="100"/>
      <c r="R82" s="100"/>
      <c r="S82" s="100"/>
      <c r="T82" s="100"/>
      <c r="U82" s="102"/>
      <c r="V82" s="104"/>
    </row>
    <row r="83" spans="1:22" s="108" customFormat="1" x14ac:dyDescent="0.2">
      <c r="A83" s="1" t="s">
        <v>155</v>
      </c>
      <c r="B83" s="107"/>
      <c r="C83" s="100"/>
      <c r="D83" s="101"/>
      <c r="E83" s="102"/>
      <c r="F83" s="101"/>
      <c r="G83" s="102"/>
      <c r="H83" s="101"/>
      <c r="I83" s="102"/>
      <c r="J83" s="103"/>
      <c r="K83" s="102"/>
      <c r="L83" s="102"/>
      <c r="M83" s="102"/>
      <c r="N83" s="102"/>
      <c r="O83" s="102"/>
      <c r="P83" s="100"/>
      <c r="Q83" s="100"/>
      <c r="R83" s="100"/>
      <c r="S83" s="100"/>
      <c r="T83" s="100"/>
      <c r="U83" s="102"/>
      <c r="V83" s="104"/>
    </row>
    <row r="84" spans="1:22" x14ac:dyDescent="0.2">
      <c r="A84" s="1" t="s">
        <v>156</v>
      </c>
      <c r="B84" s="107"/>
      <c r="C84" s="100"/>
      <c r="D84" s="101"/>
      <c r="E84" s="102"/>
      <c r="F84" s="101"/>
      <c r="G84" s="102"/>
      <c r="H84" s="101"/>
      <c r="I84" s="102"/>
      <c r="J84" s="103"/>
      <c r="K84" s="102"/>
      <c r="L84" s="102"/>
      <c r="M84" s="102"/>
      <c r="N84" s="102"/>
      <c r="O84" s="102"/>
      <c r="P84" s="100"/>
      <c r="Q84" s="100"/>
      <c r="R84" s="100"/>
      <c r="S84" s="100"/>
      <c r="T84" s="100"/>
      <c r="U84" s="102"/>
      <c r="V84" s="104"/>
    </row>
    <row r="85" spans="1:22" x14ac:dyDescent="0.2">
      <c r="A85" s="1" t="s">
        <v>164</v>
      </c>
      <c r="B85" s="107"/>
      <c r="C85" s="100"/>
      <c r="D85" s="101"/>
      <c r="E85" s="102"/>
      <c r="F85" s="101"/>
      <c r="G85" s="102"/>
      <c r="H85" s="101"/>
      <c r="I85" s="102"/>
      <c r="J85" s="103"/>
      <c r="K85" s="102"/>
      <c r="L85" s="102"/>
      <c r="M85" s="102"/>
      <c r="N85" s="102"/>
      <c r="O85" s="102"/>
      <c r="P85" s="100"/>
      <c r="Q85" s="100"/>
      <c r="R85" s="100"/>
      <c r="S85" s="100"/>
      <c r="T85" s="100"/>
      <c r="U85" s="102"/>
      <c r="V85" s="104"/>
    </row>
    <row r="86" spans="1:22" x14ac:dyDescent="0.2">
      <c r="A86" s="1" t="s">
        <v>170</v>
      </c>
      <c r="B86" s="107"/>
      <c r="C86" s="100"/>
      <c r="D86" s="101"/>
      <c r="E86" s="102"/>
      <c r="F86" s="101"/>
      <c r="G86" s="102"/>
      <c r="H86" s="101"/>
      <c r="I86" s="102"/>
      <c r="J86" s="103"/>
      <c r="K86" s="102"/>
      <c r="L86" s="102"/>
      <c r="M86" s="102"/>
      <c r="N86" s="102"/>
      <c r="O86" s="102"/>
      <c r="P86" s="100"/>
      <c r="Q86" s="100"/>
      <c r="R86" s="100"/>
      <c r="S86" s="100"/>
      <c r="T86" s="100"/>
      <c r="U86" s="102"/>
      <c r="V86" s="104"/>
    </row>
    <row r="87" spans="1:22" x14ac:dyDescent="0.2">
      <c r="A87" s="1" t="s">
        <v>166</v>
      </c>
      <c r="B87" s="107"/>
      <c r="C87" s="100"/>
      <c r="D87" s="101"/>
      <c r="E87" s="102"/>
      <c r="F87" s="101"/>
      <c r="G87" s="102"/>
      <c r="H87" s="101"/>
      <c r="I87" s="102"/>
      <c r="J87" s="103"/>
      <c r="K87" s="102"/>
      <c r="L87" s="102"/>
      <c r="M87" s="102"/>
      <c r="N87" s="102"/>
      <c r="O87" s="102"/>
      <c r="P87" s="100"/>
      <c r="Q87" s="100"/>
      <c r="R87" s="100"/>
      <c r="S87" s="100"/>
      <c r="T87" s="100"/>
      <c r="U87" s="102"/>
      <c r="V87" s="104"/>
    </row>
    <row r="88" spans="1:22" x14ac:dyDescent="0.2">
      <c r="A88" s="1" t="s">
        <v>167</v>
      </c>
      <c r="B88" s="107"/>
      <c r="C88" s="100"/>
      <c r="D88" s="101"/>
      <c r="E88" s="102"/>
      <c r="F88" s="101"/>
      <c r="G88" s="102"/>
      <c r="H88" s="101"/>
      <c r="I88" s="102"/>
      <c r="J88" s="103"/>
      <c r="K88" s="102"/>
      <c r="L88" s="102"/>
      <c r="M88" s="102"/>
      <c r="N88" s="102"/>
      <c r="O88" s="102"/>
      <c r="P88" s="100"/>
      <c r="Q88" s="100"/>
      <c r="R88" s="100"/>
      <c r="S88" s="100"/>
      <c r="T88" s="100"/>
      <c r="U88" s="102"/>
      <c r="V88" s="104"/>
    </row>
    <row r="89" spans="1:22" x14ac:dyDescent="0.2">
      <c r="A89" s="1" t="s">
        <v>168</v>
      </c>
      <c r="B89" s="107"/>
      <c r="C89" s="100"/>
      <c r="D89" s="101"/>
      <c r="E89" s="102"/>
      <c r="F89" s="101"/>
      <c r="G89" s="102"/>
      <c r="H89" s="101"/>
      <c r="I89" s="102"/>
      <c r="J89" s="103"/>
      <c r="K89" s="102"/>
      <c r="L89" s="102"/>
      <c r="M89" s="102"/>
      <c r="N89" s="102"/>
      <c r="O89" s="102"/>
      <c r="P89" s="100"/>
      <c r="Q89" s="100"/>
      <c r="R89" s="100"/>
      <c r="S89" s="100"/>
      <c r="T89" s="100"/>
      <c r="U89" s="102"/>
      <c r="V89" s="104"/>
    </row>
    <row r="90" spans="1:22" x14ac:dyDescent="0.2">
      <c r="A90" s="1" t="s">
        <v>169</v>
      </c>
      <c r="B90" s="107"/>
      <c r="C90" s="100"/>
      <c r="D90" s="101"/>
      <c r="E90" s="102"/>
      <c r="F90" s="101"/>
      <c r="G90" s="102"/>
      <c r="H90" s="101"/>
      <c r="I90" s="102"/>
      <c r="J90" s="103"/>
      <c r="K90" s="102"/>
      <c r="L90" s="102"/>
      <c r="M90" s="102"/>
      <c r="N90" s="102"/>
      <c r="O90" s="102"/>
      <c r="P90" s="100"/>
      <c r="Q90" s="100"/>
      <c r="R90" s="100"/>
      <c r="S90" s="100"/>
      <c r="T90" s="100"/>
      <c r="U90" s="102"/>
      <c r="V90" s="104"/>
    </row>
    <row r="91" spans="1:22" x14ac:dyDescent="0.2">
      <c r="A91" s="1" t="s">
        <v>150</v>
      </c>
      <c r="B91" s="107"/>
      <c r="C91" s="100"/>
      <c r="D91" s="101"/>
      <c r="E91" s="102"/>
      <c r="F91" s="101"/>
      <c r="G91" s="102"/>
      <c r="H91" s="101"/>
      <c r="I91" s="102"/>
      <c r="J91" s="103"/>
      <c r="K91" s="102"/>
      <c r="L91" s="102"/>
      <c r="M91" s="102"/>
      <c r="N91" s="102"/>
      <c r="O91" s="102"/>
      <c r="P91" s="100"/>
      <c r="Q91" s="100"/>
      <c r="R91" s="100"/>
      <c r="S91" s="100"/>
      <c r="T91" s="100"/>
      <c r="U91" s="102"/>
      <c r="V91" s="104"/>
    </row>
    <row r="92" spans="1:22" x14ac:dyDescent="0.2">
      <c r="A92" s="109" t="s">
        <v>157</v>
      </c>
      <c r="B92" s="110"/>
      <c r="C92" s="110"/>
      <c r="D92" s="111"/>
      <c r="E92" s="112"/>
      <c r="F92" s="111"/>
      <c r="G92" s="112"/>
      <c r="H92" s="111"/>
      <c r="I92" s="112"/>
      <c r="J92" s="113"/>
      <c r="K92" s="112"/>
      <c r="L92" s="112"/>
      <c r="M92" s="112"/>
      <c r="N92" s="112"/>
      <c r="O92" s="112"/>
      <c r="P92" s="110"/>
      <c r="Q92" s="110"/>
      <c r="R92" s="110"/>
      <c r="S92" s="110"/>
      <c r="T92" s="110"/>
      <c r="U92" s="112"/>
      <c r="V92" s="114"/>
    </row>
    <row r="93" spans="1:22" s="108" customFormat="1" x14ac:dyDescent="0.2">
      <c r="A93" s="115" t="s">
        <v>151</v>
      </c>
      <c r="B93" s="116"/>
      <c r="C93" s="116"/>
      <c r="D93" s="117"/>
      <c r="E93" s="118"/>
      <c r="F93" s="117"/>
      <c r="G93" s="118"/>
      <c r="H93" s="117"/>
      <c r="I93" s="118"/>
      <c r="J93" s="119"/>
      <c r="K93" s="118"/>
      <c r="L93" s="118"/>
      <c r="M93" s="118"/>
      <c r="N93" s="118"/>
      <c r="O93" s="118"/>
      <c r="P93" s="116"/>
      <c r="Q93" s="116"/>
      <c r="R93" s="116"/>
      <c r="S93" s="116"/>
      <c r="T93" s="116"/>
      <c r="U93" s="118"/>
      <c r="V93" s="120"/>
    </row>
    <row r="94" spans="1:22" s="108" customFormat="1" x14ac:dyDescent="0.2">
      <c r="A94" s="121" t="s">
        <v>105</v>
      </c>
      <c r="B94" s="122"/>
      <c r="C94" s="123"/>
      <c r="D94" s="124"/>
      <c r="E94" s="125"/>
      <c r="F94" s="124"/>
      <c r="G94" s="125"/>
      <c r="H94" s="124"/>
      <c r="I94" s="125"/>
      <c r="J94" s="126"/>
      <c r="K94" s="125"/>
      <c r="L94" s="125"/>
      <c r="M94" s="125"/>
      <c r="N94" s="125"/>
      <c r="O94" s="125"/>
      <c r="P94" s="122"/>
      <c r="Q94" s="122"/>
      <c r="R94" s="122"/>
      <c r="S94" s="122"/>
      <c r="T94" s="122"/>
      <c r="U94" s="125"/>
      <c r="V94" s="127"/>
    </row>
    <row r="95" spans="1:22" x14ac:dyDescent="0.2">
      <c r="A95" s="128" t="s">
        <v>123</v>
      </c>
      <c r="B95" s="129"/>
      <c r="C95" s="129"/>
      <c r="D95" s="129"/>
      <c r="E95" s="129"/>
      <c r="F95" s="129"/>
      <c r="G95" s="129"/>
      <c r="H95" s="129"/>
      <c r="I95" s="129"/>
      <c r="J95" s="130"/>
      <c r="K95" s="129"/>
      <c r="L95" s="129"/>
      <c r="M95" s="129"/>
      <c r="N95" s="129"/>
      <c r="O95" s="129"/>
      <c r="P95" s="129"/>
      <c r="Q95" s="129"/>
      <c r="R95" s="129"/>
      <c r="S95" s="129"/>
      <c r="T95" s="129"/>
      <c r="U95" s="129"/>
      <c r="V95" s="131"/>
    </row>
    <row r="96" spans="1:22" x14ac:dyDescent="0.2">
      <c r="A96" s="132"/>
      <c r="B96" s="133"/>
      <c r="C96" s="134"/>
      <c r="D96" s="135"/>
      <c r="E96" s="136"/>
      <c r="F96" s="135"/>
      <c r="G96" s="136"/>
      <c r="H96" s="135"/>
      <c r="I96" s="136"/>
      <c r="J96" s="137"/>
      <c r="K96" s="136"/>
      <c r="L96" s="136"/>
      <c r="M96" s="136"/>
      <c r="N96" s="136"/>
      <c r="O96" s="136"/>
      <c r="P96" s="133"/>
      <c r="Q96" s="133"/>
      <c r="R96" s="133"/>
      <c r="S96" s="133"/>
      <c r="T96" s="133"/>
      <c r="U96" s="136"/>
      <c r="V96" s="138"/>
    </row>
    <row r="97" spans="1:22" x14ac:dyDescent="0.2">
      <c r="A97" s="121" t="s">
        <v>141</v>
      </c>
      <c r="B97" s="122"/>
      <c r="C97" s="123"/>
      <c r="D97" s="124"/>
      <c r="E97" s="125"/>
      <c r="F97" s="124"/>
      <c r="G97" s="125"/>
      <c r="H97" s="124"/>
      <c r="I97" s="125"/>
      <c r="J97" s="126"/>
      <c r="K97" s="125"/>
      <c r="L97" s="125"/>
      <c r="M97" s="125"/>
      <c r="N97" s="125"/>
      <c r="O97" s="125"/>
      <c r="P97" s="122"/>
      <c r="Q97" s="122"/>
      <c r="R97" s="122"/>
      <c r="S97" s="122"/>
      <c r="T97" s="122"/>
      <c r="U97" s="125"/>
      <c r="V97" s="127"/>
    </row>
    <row r="98" spans="1:22" x14ac:dyDescent="0.2">
      <c r="A98" s="128" t="s">
        <v>142</v>
      </c>
      <c r="B98" s="129"/>
      <c r="C98" s="129"/>
      <c r="D98" s="129"/>
      <c r="E98" s="129"/>
      <c r="F98" s="129"/>
      <c r="G98" s="129"/>
      <c r="H98" s="129"/>
      <c r="I98" s="129"/>
      <c r="J98" s="130"/>
      <c r="K98" s="129"/>
      <c r="L98" s="129"/>
      <c r="M98" s="129"/>
      <c r="N98" s="129"/>
      <c r="O98" s="129"/>
      <c r="P98" s="129"/>
      <c r="Q98" s="129"/>
      <c r="R98" s="129"/>
      <c r="S98" s="129"/>
      <c r="T98" s="129"/>
      <c r="U98" s="129"/>
      <c r="V98" s="131"/>
    </row>
    <row r="99" spans="1:22" x14ac:dyDescent="0.2">
      <c r="A99" s="128" t="s">
        <v>143</v>
      </c>
      <c r="B99" s="129"/>
      <c r="C99" s="129"/>
      <c r="D99" s="129"/>
      <c r="E99" s="129"/>
      <c r="F99" s="129"/>
      <c r="G99" s="129"/>
      <c r="H99" s="129"/>
      <c r="I99" s="129"/>
      <c r="J99" s="130"/>
      <c r="K99" s="129"/>
      <c r="L99" s="129"/>
      <c r="M99" s="129"/>
      <c r="N99" s="129"/>
      <c r="O99" s="129"/>
      <c r="P99" s="129"/>
      <c r="Q99" s="129"/>
      <c r="R99" s="129"/>
      <c r="S99" s="129"/>
      <c r="T99" s="129"/>
      <c r="U99" s="129"/>
      <c r="V99" s="131"/>
    </row>
    <row r="100" spans="1:22" x14ac:dyDescent="0.2">
      <c r="A100" s="128" t="s">
        <v>144</v>
      </c>
      <c r="B100" s="129"/>
      <c r="C100" s="129"/>
      <c r="D100" s="129"/>
      <c r="E100" s="129"/>
      <c r="F100" s="129"/>
      <c r="G100" s="129"/>
      <c r="H100" s="129"/>
      <c r="I100" s="129"/>
      <c r="J100" s="130"/>
      <c r="K100" s="129"/>
      <c r="L100" s="129"/>
      <c r="M100" s="129"/>
      <c r="N100" s="129"/>
      <c r="O100" s="129"/>
      <c r="P100" s="129"/>
      <c r="Q100" s="129"/>
      <c r="R100" s="129"/>
      <c r="S100" s="129"/>
      <c r="T100" s="129"/>
      <c r="U100" s="129"/>
      <c r="V100" s="131"/>
    </row>
    <row r="101" spans="1:22" x14ac:dyDescent="0.2">
      <c r="A101" s="128" t="s">
        <v>145</v>
      </c>
      <c r="B101" s="129"/>
      <c r="C101" s="129"/>
      <c r="D101" s="129"/>
      <c r="E101" s="129"/>
      <c r="F101" s="129"/>
      <c r="G101" s="129"/>
      <c r="H101" s="129"/>
      <c r="I101" s="129"/>
      <c r="J101" s="130"/>
      <c r="K101" s="129"/>
      <c r="L101" s="129"/>
      <c r="M101" s="129"/>
      <c r="N101" s="129"/>
      <c r="O101" s="129"/>
      <c r="P101" s="129"/>
      <c r="Q101" s="129"/>
      <c r="R101" s="129"/>
      <c r="S101" s="129"/>
      <c r="T101" s="129"/>
      <c r="U101" s="129"/>
      <c r="V101" s="131"/>
    </row>
    <row r="102" spans="1:22" x14ac:dyDescent="0.2">
      <c r="A102" s="128" t="s">
        <v>146</v>
      </c>
      <c r="B102" s="129"/>
      <c r="C102" s="129"/>
      <c r="D102" s="129"/>
      <c r="E102" s="129"/>
      <c r="F102" s="129"/>
      <c r="G102" s="129"/>
      <c r="H102" s="129"/>
      <c r="I102" s="129"/>
      <c r="J102" s="130"/>
      <c r="K102" s="129"/>
      <c r="L102" s="129"/>
      <c r="M102" s="129"/>
      <c r="N102" s="129"/>
      <c r="O102" s="129"/>
      <c r="P102" s="129"/>
      <c r="Q102" s="129"/>
      <c r="R102" s="129"/>
      <c r="S102" s="129"/>
      <c r="T102" s="129"/>
      <c r="U102" s="129"/>
      <c r="V102" s="131"/>
    </row>
    <row r="103" spans="1:22" x14ac:dyDescent="0.2">
      <c r="A103" s="128" t="s">
        <v>147</v>
      </c>
      <c r="B103" s="129"/>
      <c r="C103" s="129"/>
      <c r="D103" s="129"/>
      <c r="E103" s="129"/>
      <c r="F103" s="129"/>
      <c r="G103" s="129"/>
      <c r="H103" s="129"/>
      <c r="I103" s="129"/>
      <c r="J103" s="130"/>
      <c r="K103" s="129"/>
      <c r="L103" s="129"/>
      <c r="M103" s="129"/>
      <c r="N103" s="129"/>
      <c r="O103" s="129"/>
      <c r="P103" s="129"/>
      <c r="Q103" s="129"/>
      <c r="R103" s="129"/>
      <c r="S103" s="129"/>
      <c r="T103" s="129"/>
      <c r="U103" s="129"/>
      <c r="V103" s="131"/>
    </row>
    <row r="104" spans="1:22" x14ac:dyDescent="0.2">
      <c r="A104" s="132"/>
      <c r="B104" s="133"/>
      <c r="C104" s="134"/>
      <c r="D104" s="135"/>
      <c r="E104" s="136"/>
      <c r="F104" s="135"/>
      <c r="G104" s="136"/>
      <c r="H104" s="135"/>
      <c r="I104" s="136"/>
      <c r="J104" s="137"/>
      <c r="K104" s="136"/>
      <c r="L104" s="136"/>
      <c r="M104" s="136"/>
      <c r="N104" s="136"/>
      <c r="O104" s="136"/>
      <c r="P104" s="133"/>
      <c r="Q104" s="133"/>
      <c r="R104" s="133"/>
      <c r="S104" s="133"/>
      <c r="T104" s="133"/>
      <c r="U104" s="136"/>
      <c r="V104" s="138"/>
    </row>
    <row r="105" spans="1:22" x14ac:dyDescent="0.2">
      <c r="A105" s="139"/>
      <c r="B105" s="140"/>
      <c r="C105" s="100"/>
      <c r="D105" s="101"/>
      <c r="E105" s="102"/>
      <c r="F105" s="141"/>
      <c r="G105" s="142"/>
      <c r="H105" s="103"/>
      <c r="I105" s="102"/>
      <c r="J105" s="101"/>
      <c r="K105" s="102"/>
      <c r="L105" s="102"/>
      <c r="M105" s="102"/>
      <c r="N105" s="102"/>
      <c r="O105" s="102"/>
      <c r="P105" s="100"/>
      <c r="Q105" s="100"/>
      <c r="R105" s="100"/>
      <c r="S105" s="100"/>
      <c r="T105" s="100"/>
      <c r="U105" s="102"/>
      <c r="V105" s="102"/>
    </row>
    <row r="106" spans="1:22" x14ac:dyDescent="0.2">
      <c r="C106" s="143"/>
      <c r="D106" s="101"/>
      <c r="E106" s="102"/>
      <c r="F106" s="101"/>
      <c r="G106" s="102"/>
      <c r="H106" s="101"/>
      <c r="I106" s="101"/>
      <c r="J106" s="101"/>
      <c r="K106" s="102"/>
      <c r="L106" s="102"/>
      <c r="M106" s="102"/>
      <c r="N106" s="102"/>
      <c r="O106" s="102"/>
      <c r="P106" s="100"/>
      <c r="Q106" s="100"/>
      <c r="R106" s="100"/>
      <c r="S106" s="100"/>
      <c r="T106" s="100"/>
      <c r="U106" s="101"/>
      <c r="V106" s="101"/>
    </row>
    <row r="107" spans="1:22" x14ac:dyDescent="0.2">
      <c r="A107" s="139"/>
      <c r="B107" s="140"/>
      <c r="F107" s="146"/>
      <c r="G107" s="147"/>
    </row>
  </sheetData>
  <sheetProtection password="F4BB" sheet="1" objects="1" scenarios="1" formatCells="0" formatColumns="0" formatRows="0"/>
  <sortState ref="A29:U78">
    <sortCondition ref="A29:A78"/>
  </sortState>
  <mergeCells count="6">
    <mergeCell ref="A82:O82"/>
    <mergeCell ref="A3:V3"/>
    <mergeCell ref="A6:B7"/>
    <mergeCell ref="A2:V2"/>
    <mergeCell ref="D4:O4"/>
    <mergeCell ref="P4:V4"/>
  </mergeCells>
  <phoneticPr fontId="0" type="noConversion"/>
  <printOptions horizontalCentered="1" gridLines="1"/>
  <pageMargins left="0.25" right="0.25" top="0.21" bottom="0.28000000000000003" header="0.12" footer="0.17"/>
  <pageSetup paperSize="9" scale="75" fitToHeight="100" orientation="landscape" r:id="rId1"/>
  <headerFooter alignWithMargins="0"/>
  <rowBreaks count="1" manualBreakCount="1">
    <brk id="79" max="19" man="1"/>
  </rowBreaks>
  <colBreaks count="1" manualBreakCount="1">
    <brk id="15" max="10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Ophthalm... Comparative Tariffs</vt:lpstr>
      <vt:lpstr>'Ophthalm... Comparative Tariffs'!Print_Area</vt:lpstr>
      <vt:lpstr>'Ophthalm...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2014-01-10T07:37:00Z</cp:lastPrinted>
  <dcterms:created xsi:type="dcterms:W3CDTF">2007-01-02T12:57:15Z</dcterms:created>
  <dcterms:modified xsi:type="dcterms:W3CDTF">2015-01-15T11:40:05Z</dcterms:modified>
</cp:coreProperties>
</file>